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ebextensions/webextension1.xml" ContentType="application/vnd.ms-office.webextension+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0.xml" ContentType="application/vnd.ms-excel.person+xml"/>
  <Override PartName="/xl/persons/person.xml" ContentType="application/vnd.ms-excel.person+xml"/>
  <Override PartName="/xl/persons/person17.xml" ContentType="application/vnd.ms-excel.person+xml"/>
  <Override PartName="/xl/persons/person8.xml" ContentType="application/vnd.ms-excel.person+xml"/>
  <Override PartName="/xl/persons/person2.xml" ContentType="application/vnd.ms-excel.person+xml"/>
  <Override PartName="/xl/persons/person15.xml" ContentType="application/vnd.ms-excel.person+xml"/>
  <Override PartName="/xl/persons/person7.xml" ContentType="application/vnd.ms-excel.person+xml"/>
  <Override PartName="/xl/persons/person3.xml" ContentType="application/vnd.ms-excel.person+xml"/>
  <Override PartName="/xl/persons/person6.xml" ContentType="application/vnd.ms-excel.person+xml"/>
  <Override PartName="/xl/persons/person9.xml" ContentType="application/vnd.ms-excel.person+xml"/>
  <Override PartName="/xl/persons/person11.xml" ContentType="application/vnd.ms-excel.person+xml"/>
  <Override PartName="/xl/persons/person13.xml" ContentType="application/vnd.ms-excel.person+xml"/>
  <Override PartName="/xl/persons/person19.xml" ContentType="application/vnd.ms-excel.person+xml"/>
  <Override PartName="/xl/persons/person4.xml" ContentType="application/vnd.ms-excel.person+xml"/>
  <Override PartName="/xl/persons/person0.xml" ContentType="application/vnd.ms-excel.person+xml"/>
  <Override PartName="/xl/persons/person18.xml" ContentType="application/vnd.ms-excel.person+xml"/>
  <Override PartName="/xl/persons/person12.xml" ContentType="application/vnd.ms-excel.person+xml"/>
  <Override PartName="/xl/persons/person1.xml" ContentType="application/vnd.ms-excel.person+xml"/>
  <Override PartName="/xl/persons/person16.xml" ContentType="application/vnd.ms-excel.person+xml"/>
  <Override PartName="/xl/persons/person14.xml" ContentType="application/vnd.ms-excel.person+xml"/>
  <Override PartName="/xl/persons/person5.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mc:AlternateContent xmlns:mc="http://schemas.openxmlformats.org/markup-compatibility/2006">
    <mc:Choice Requires="x15">
      <x15ac:absPath xmlns:x15ac="http://schemas.microsoft.com/office/spreadsheetml/2010/11/ac" url="https://d.docs.live.net/2f8f98d0ecf03381/株式会社三正総研/４、事業管理/１、ＩＴソリューション事業/７、各種作成資料について/▲資料ダウンロード/"/>
    </mc:Choice>
  </mc:AlternateContent>
  <xr:revisionPtr revIDLastSave="6" documentId="8_{7CA863AD-3923-41B8-A02F-58193E91196B}" xr6:coauthVersionLast="47" xr6:coauthVersionMax="47" xr10:uidLastSave="{7CF454D9-A5EE-45BD-ACCF-FB19878A4EBF}"/>
  <workbookProtection workbookAlgorithmName="SHA-512" workbookHashValue="zXtNyywFEBEVSmHevwpEwPs5NPrS0OuMAtnnp6Ec0a4RbFEbfmEnmKh6R37Kr4+zRcXiVrFPQS58urNGyevKnA==" workbookSaltValue="h/JAqcF78L7XVpSrjeG4Hw==" workbookSpinCount="100000" lockStructure="1"/>
  <bookViews>
    <workbookView xWindow="-120" yWindow="-120" windowWidth="51840" windowHeight="21120" tabRatio="667" activeTab="2" xr2:uid="{00000000-000D-0000-FFFF-FFFF00000000}"/>
  </bookViews>
  <sheets>
    <sheet name="※初期設定＆機能紹介" sheetId="23" r:id="rId1"/>
    <sheet name="三正総研_発注書（みずほ銀行）" sheetId="34" r:id="rId2"/>
    <sheet name="三正総研_請求書（みずほ銀行）" sheetId="35" r:id="rId3"/>
    <sheet name="三正総研_見積書（みずほ銀行）" sheetId="38" r:id="rId4"/>
    <sheet name="2024年07月" sheetId="40" r:id="rId5"/>
    <sheet name="▶取引先&amp;仕入先" sheetId="1" r:id="rId6"/>
    <sheet name="▶要員合格時の連絡" sheetId="3" r:id="rId7"/>
    <sheet name="▶営業活動報告" sheetId="25" r:id="rId8"/>
  </sheets>
  <definedNames>
    <definedName name="_xlnm.Print_Area" localSheetId="7">▶営業活動報告!$A$1:$AI$119</definedName>
    <definedName name="_xlnm.Print_Area" localSheetId="6">▶要員合格時の連絡!$A$1:$Z$53</definedName>
    <definedName name="_xlnm.Print_Area" localSheetId="0">'※初期設定＆機能紹介'!$A$1:$I$92</definedName>
    <definedName name="_xlnm.Print_Area" localSheetId="3">'三正総研_見積書（みずほ銀行）'!$A$1:$Q$49</definedName>
    <definedName name="_xlnm.Print_Area" localSheetId="2">'三正総研_請求書（みずほ銀行）'!$A$1:$Q$49</definedName>
    <definedName name="_xlnm.Print_Area" localSheetId="1">'三正総研_発注書（みずほ銀行）'!$A$1:$Q$44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34" l="1"/>
  <c r="AJ4" i="40"/>
  <c r="AJ5" i="40"/>
  <c r="AJ6" i="40"/>
  <c r="AE4" i="40"/>
  <c r="AE5" i="40"/>
  <c r="AE6" i="40"/>
  <c r="J28" i="38"/>
  <c r="J28" i="35"/>
  <c r="J19" i="38"/>
  <c r="J20" i="38"/>
  <c r="J21" i="38"/>
  <c r="J22" i="38"/>
  <c r="J23" i="38"/>
  <c r="J24" i="38"/>
  <c r="J25" i="38"/>
  <c r="J26" i="38"/>
  <c r="J27" i="38"/>
  <c r="J18" i="38"/>
  <c r="J18" i="35"/>
  <c r="J27" i="35"/>
  <c r="J19" i="35"/>
  <c r="J20" i="35"/>
  <c r="J21" i="35"/>
  <c r="J22" i="35"/>
  <c r="J23" i="35"/>
  <c r="J24" i="35"/>
  <c r="J25" i="35"/>
  <c r="J26" i="35"/>
  <c r="T5" i="40" l="1"/>
  <c r="U5" i="40"/>
  <c r="AM23" i="40" l="1"/>
  <c r="AQ22" i="40"/>
  <c r="AM22" i="40"/>
  <c r="L22" i="40" a="1"/>
  <c r="L22" i="40" s="1"/>
  <c r="I22" i="40"/>
  <c r="AQ21" i="40"/>
  <c r="AM21" i="40"/>
  <c r="I21" i="40"/>
  <c r="AQ20" i="40"/>
  <c r="AM20" i="40"/>
  <c r="I20" i="40"/>
  <c r="AQ19" i="40"/>
  <c r="AM19" i="40"/>
  <c r="I19" i="40"/>
  <c r="AQ18" i="40"/>
  <c r="AM18" i="40"/>
  <c r="I18" i="40"/>
  <c r="AQ17" i="40"/>
  <c r="AM17" i="40"/>
  <c r="I17" i="40"/>
  <c r="AQ16" i="40"/>
  <c r="AM16" i="40"/>
  <c r="I16" i="40"/>
  <c r="AQ15" i="40"/>
  <c r="AM15" i="40"/>
  <c r="I15" i="40"/>
  <c r="AQ14" i="40"/>
  <c r="AM14" i="40"/>
  <c r="I14" i="40"/>
  <c r="AQ13" i="40"/>
  <c r="AM13" i="40"/>
  <c r="I13" i="40"/>
  <c r="AQ12" i="40"/>
  <c r="AN12" i="40"/>
  <c r="AG12" i="40" s="1"/>
  <c r="AM12" i="40"/>
  <c r="AJ12" i="40" a="1"/>
  <c r="AJ12" i="40" s="1"/>
  <c r="AF12" i="40" a="1"/>
  <c r="AF12" i="40" s="1"/>
  <c r="C12" i="40" a="1"/>
  <c r="C12" i="40" s="1"/>
  <c r="AP2" i="40" s="1"/>
  <c r="B11" i="40" a="1"/>
  <c r="B11" i="40" s="1"/>
  <c r="AR6" i="40"/>
  <c r="AH6" i="40"/>
  <c r="W6" i="40"/>
  <c r="V6" i="40"/>
  <c r="K6" i="40"/>
  <c r="F6" i="40"/>
  <c r="H6" i="40" s="1"/>
  <c r="E6" i="40"/>
  <c r="G6" i="40" s="1"/>
  <c r="B6" i="40"/>
  <c r="W5" i="40"/>
  <c r="V5" i="40"/>
  <c r="K5" i="40"/>
  <c r="F5" i="40"/>
  <c r="H5" i="40" s="1"/>
  <c r="B5" i="40"/>
  <c r="AR4" i="40"/>
  <c r="K4" i="40"/>
  <c r="F4" i="40"/>
  <c r="H4" i="40" s="1"/>
  <c r="E4" i="40"/>
  <c r="G4" i="40" s="1"/>
  <c r="B4" i="40"/>
  <c r="AQ7" i="40"/>
  <c r="AC6" i="40" l="1"/>
  <c r="AD6" i="40" s="1"/>
  <c r="AH4" i="40"/>
  <c r="AC12" i="40"/>
  <c r="AH5" i="40"/>
  <c r="AC4" i="40"/>
  <c r="I23" i="40"/>
  <c r="E5" i="40"/>
  <c r="AI6" i="40"/>
  <c r="AL6" i="40" s="1"/>
  <c r="Y28" i="38"/>
  <c r="AS6" i="40" l="1"/>
  <c r="AI5" i="40"/>
  <c r="AL5" i="40" s="1"/>
  <c r="AI4" i="40"/>
  <c r="AL4" i="40" s="1"/>
  <c r="AS4" i="40"/>
  <c r="AG6" i="40"/>
  <c r="AD4" i="40"/>
  <c r="AG4" i="40" s="1"/>
  <c r="G5" i="40"/>
  <c r="AC5" i="40" s="1"/>
  <c r="AS5" i="40" s="1"/>
  <c r="AL7" i="40"/>
  <c r="AR7" i="40"/>
  <c r="AD5" i="40" l="1"/>
  <c r="AG5" i="40" s="1"/>
  <c r="J15" i="25"/>
  <c r="AG7" i="40"/>
  <c r="AS7" i="40"/>
  <c r="W21" i="34" l="1"/>
  <c r="W21" i="38"/>
  <c r="W21" i="35"/>
  <c r="Y28" i="35"/>
  <c r="Y28" i="34"/>
  <c r="W3" i="38"/>
  <c r="O28" i="38" l="1"/>
  <c r="K28" i="38"/>
  <c r="D28" i="38"/>
  <c r="O27" i="38"/>
  <c r="K27" i="38"/>
  <c r="D27" i="38"/>
  <c r="O26" i="38"/>
  <c r="K26" i="38"/>
  <c r="D26" i="38"/>
  <c r="O25" i="38"/>
  <c r="K25" i="38"/>
  <c r="D25" i="38"/>
  <c r="O24" i="38"/>
  <c r="K24" i="38"/>
  <c r="D24" i="38"/>
  <c r="O23" i="38"/>
  <c r="K23" i="38"/>
  <c r="D23" i="38"/>
  <c r="O22" i="38"/>
  <c r="K22" i="38"/>
  <c r="D22" i="38"/>
  <c r="O21" i="38"/>
  <c r="K21" i="38"/>
  <c r="D21" i="38"/>
  <c r="O20" i="38"/>
  <c r="K20" i="38"/>
  <c r="D20" i="38"/>
  <c r="O19" i="38"/>
  <c r="K19" i="38"/>
  <c r="D19" i="38"/>
  <c r="O18" i="38"/>
  <c r="K18" i="38"/>
  <c r="D18" i="38"/>
  <c r="W6" i="38"/>
  <c r="W5" i="38"/>
  <c r="W4" i="38"/>
  <c r="O28" i="35"/>
  <c r="O27" i="35"/>
  <c r="O26" i="35"/>
  <c r="O25" i="35"/>
  <c r="O24" i="35"/>
  <c r="O23" i="35"/>
  <c r="O22" i="35"/>
  <c r="O21" i="35"/>
  <c r="O20" i="35"/>
  <c r="O19" i="35"/>
  <c r="O18" i="35"/>
  <c r="W4" i="35"/>
  <c r="K28" i="35"/>
  <c r="K27" i="35"/>
  <c r="K26" i="35"/>
  <c r="K25" i="35"/>
  <c r="K24" i="35"/>
  <c r="K23" i="35"/>
  <c r="K22" i="35"/>
  <c r="K21" i="35"/>
  <c r="K20" i="35"/>
  <c r="K19" i="35"/>
  <c r="K18" i="35"/>
  <c r="D28" i="35"/>
  <c r="D27" i="35"/>
  <c r="D26" i="35"/>
  <c r="D25" i="35"/>
  <c r="D24" i="35"/>
  <c r="D23" i="35"/>
  <c r="D22" i="35"/>
  <c r="D21" i="35"/>
  <c r="D20" i="35"/>
  <c r="D19" i="35"/>
  <c r="D18" i="35"/>
  <c r="D18" i="34"/>
  <c r="D19" i="34"/>
  <c r="D28" i="34"/>
  <c r="D27" i="34"/>
  <c r="D26" i="34"/>
  <c r="D25" i="34"/>
  <c r="D24" i="34"/>
  <c r="D23" i="34"/>
  <c r="D22" i="34"/>
  <c r="D21" i="34"/>
  <c r="D20" i="34"/>
  <c r="K28" i="34"/>
  <c r="K18" i="34"/>
  <c r="K19" i="34"/>
  <c r="K20" i="34"/>
  <c r="K21" i="34"/>
  <c r="K22" i="34"/>
  <c r="K23" i="34"/>
  <c r="K24" i="34"/>
  <c r="K25" i="34"/>
  <c r="K26" i="34"/>
  <c r="K27" i="34"/>
  <c r="W3" i="34"/>
  <c r="W3" i="35"/>
  <c r="O30" i="38" l="1"/>
  <c r="O32" i="38" s="1"/>
  <c r="O29" i="38"/>
  <c r="O31" i="38" s="1"/>
  <c r="O35" i="38" s="1"/>
  <c r="W6" i="35"/>
  <c r="W6" i="34"/>
  <c r="W4" i="34"/>
  <c r="W5" i="35"/>
  <c r="W5" i="34"/>
  <c r="D6" i="3"/>
  <c r="D5" i="3"/>
  <c r="D4" i="3"/>
  <c r="B21" i="1" a="1"/>
  <c r="B21" i="1" s="1"/>
  <c r="B22" i="1" a="1"/>
  <c r="B22" i="1" s="1"/>
  <c r="B23" i="1" a="1"/>
  <c r="B23" i="1" s="1"/>
  <c r="B24" i="1" a="1"/>
  <c r="B24" i="1" s="1"/>
  <c r="B25" i="1" a="1"/>
  <c r="B25" i="1" s="1"/>
  <c r="B26" i="1" a="1"/>
  <c r="B26" i="1" s="1"/>
  <c r="B27" i="1" a="1"/>
  <c r="B27" i="1" s="1"/>
  <c r="B28" i="1" a="1"/>
  <c r="B28" i="1" s="1"/>
  <c r="B29" i="1" a="1"/>
  <c r="B29" i="1" s="1"/>
  <c r="B30" i="1" a="1"/>
  <c r="B30" i="1" s="1"/>
  <c r="B31" i="1" a="1"/>
  <c r="B31" i="1" s="1"/>
  <c r="B32" i="1" a="1"/>
  <c r="B32" i="1" s="1"/>
  <c r="B33" i="1" a="1"/>
  <c r="B33" i="1" s="1"/>
  <c r="B34" i="1" a="1"/>
  <c r="B34" i="1" s="1"/>
  <c r="B35" i="1" a="1"/>
  <c r="B35" i="1" s="1"/>
  <c r="B36" i="1" a="1"/>
  <c r="B36" i="1" s="1"/>
  <c r="B37" i="1" a="1"/>
  <c r="B37" i="1" s="1"/>
  <c r="B38" i="1" a="1"/>
  <c r="B38" i="1" s="1"/>
  <c r="B39" i="1" a="1"/>
  <c r="B39" i="1" s="1"/>
  <c r="B40" i="1" a="1"/>
  <c r="B40" i="1" s="1"/>
  <c r="B41" i="1" a="1"/>
  <c r="B41" i="1" s="1"/>
  <c r="B42" i="1" a="1"/>
  <c r="B42" i="1" s="1"/>
  <c r="B43" i="1" a="1"/>
  <c r="B43" i="1" s="1"/>
  <c r="B44" i="1" a="1"/>
  <c r="B44" i="1" s="1"/>
  <c r="B45" i="1" a="1"/>
  <c r="B45" i="1" s="1"/>
  <c r="B46" i="1" a="1"/>
  <c r="B46" i="1" s="1"/>
  <c r="B47" i="1" a="1"/>
  <c r="B47" i="1" s="1"/>
  <c r="B48" i="1" a="1"/>
  <c r="B48" i="1" s="1"/>
  <c r="B49" i="1" a="1"/>
  <c r="B49" i="1" s="1"/>
  <c r="B50" i="1" a="1"/>
  <c r="B50" i="1" s="1"/>
  <c r="B51" i="1" a="1"/>
  <c r="B51" i="1" s="1"/>
  <c r="B52" i="1" a="1"/>
  <c r="B52" i="1" s="1"/>
  <c r="B53" i="1" a="1"/>
  <c r="B53" i="1" s="1"/>
  <c r="B7" i="1" a="1"/>
  <c r="B7" i="1" s="1"/>
  <c r="B8" i="1" a="1"/>
  <c r="B8" i="1" s="1"/>
  <c r="B9" i="1" a="1"/>
  <c r="B9" i="1" s="1"/>
  <c r="B10" i="1" a="1"/>
  <c r="B10" i="1"/>
  <c r="B11" i="1" a="1"/>
  <c r="B11" i="1" s="1"/>
  <c r="B12" i="1" a="1"/>
  <c r="B12" i="1" s="1"/>
  <c r="B13" i="1" a="1"/>
  <c r="B13" i="1" s="1"/>
  <c r="B14" i="1" a="1"/>
  <c r="B14" i="1" s="1"/>
  <c r="B15" i="1" a="1"/>
  <c r="B15" i="1" s="1"/>
  <c r="B16" i="1" a="1"/>
  <c r="B16" i="1" s="1"/>
  <c r="B17" i="1" a="1"/>
  <c r="B17" i="1" s="1"/>
  <c r="B18" i="1" a="1"/>
  <c r="B18" i="1" s="1"/>
  <c r="B19" i="1" a="1"/>
  <c r="B19" i="1" s="1"/>
  <c r="B20" i="1" a="1"/>
  <c r="B20" i="1" s="1"/>
  <c r="B5" i="1" a="1"/>
  <c r="B5" i="1" s="1"/>
  <c r="B6" i="1" a="1"/>
  <c r="B6" i="1" s="1"/>
  <c r="B4" i="1" a="1"/>
  <c r="B4" i="1"/>
  <c r="O30" i="35"/>
  <c r="O32" i="35" s="1"/>
  <c r="G18" i="34"/>
  <c r="H18" i="34"/>
  <c r="I18" i="34"/>
  <c r="J18" i="34"/>
  <c r="O18" i="34"/>
  <c r="O29" i="34" s="1"/>
  <c r="G19" i="34"/>
  <c r="H19" i="34"/>
  <c r="I19" i="34"/>
  <c r="J19" i="34"/>
  <c r="O19" i="34"/>
  <c r="G20" i="34"/>
  <c r="H20" i="34"/>
  <c r="I20" i="34"/>
  <c r="J20" i="34"/>
  <c r="O20" i="34"/>
  <c r="G21" i="34"/>
  <c r="H21" i="34"/>
  <c r="I21" i="34"/>
  <c r="J21" i="34"/>
  <c r="O21" i="34"/>
  <c r="G22" i="34"/>
  <c r="H22" i="34"/>
  <c r="I22" i="34"/>
  <c r="J22" i="34"/>
  <c r="O22" i="34"/>
  <c r="G23" i="34"/>
  <c r="H23" i="34"/>
  <c r="I23" i="34"/>
  <c r="J23" i="34"/>
  <c r="O23" i="34"/>
  <c r="G24" i="34"/>
  <c r="H24" i="34"/>
  <c r="I24" i="34"/>
  <c r="J24" i="34"/>
  <c r="O24" i="34"/>
  <c r="G25" i="34"/>
  <c r="H25" i="34"/>
  <c r="I25" i="34"/>
  <c r="J25" i="34"/>
  <c r="O25" i="34"/>
  <c r="G26" i="34"/>
  <c r="H26" i="34"/>
  <c r="I26" i="34"/>
  <c r="J26" i="34"/>
  <c r="O26" i="34"/>
  <c r="G27" i="34"/>
  <c r="H27" i="34"/>
  <c r="I27" i="34"/>
  <c r="J27" i="34"/>
  <c r="O27" i="34"/>
  <c r="G28" i="34"/>
  <c r="H28" i="34"/>
  <c r="I28" i="34"/>
  <c r="J28" i="34"/>
  <c r="O28" i="34"/>
  <c r="O30" i="34"/>
  <c r="O32" i="34" s="1"/>
  <c r="E13" i="38" l="1"/>
  <c r="O31" i="34"/>
  <c r="E13" i="34" s="1"/>
  <c r="O33" i="34" l="1"/>
  <c r="O29" i="35"/>
  <c r="O31" i="35" l="1"/>
  <c r="O35" i="35" s="1"/>
  <c r="P11" i="25"/>
  <c r="E17" i="25" l="1"/>
  <c r="F17" i="25"/>
  <c r="G17" i="25"/>
  <c r="H17" i="25"/>
  <c r="I17" i="25"/>
  <c r="J17" i="25"/>
  <c r="K17" i="25"/>
  <c r="L17" i="25"/>
  <c r="M17" i="25"/>
  <c r="N17" i="25"/>
  <c r="O17" i="25"/>
  <c r="D17" i="25"/>
  <c r="E16" i="25"/>
  <c r="F16" i="25"/>
  <c r="G16" i="25"/>
  <c r="H16" i="25"/>
  <c r="I16" i="25"/>
  <c r="J16" i="25"/>
  <c r="K16" i="25"/>
  <c r="L16" i="25"/>
  <c r="M16" i="25"/>
  <c r="N16" i="25"/>
  <c r="O16" i="25"/>
  <c r="D16" i="25"/>
  <c r="B11" i="25"/>
  <c r="B6" i="25"/>
  <c r="B7" i="25"/>
  <c r="B8" i="25"/>
  <c r="B9" i="25"/>
  <c r="B10" i="25"/>
  <c r="B12" i="25"/>
  <c r="B13" i="25"/>
  <c r="B14" i="25"/>
  <c r="B15" i="25"/>
  <c r="B16" i="25"/>
  <c r="B17" i="25"/>
  <c r="B18" i="25"/>
  <c r="B19" i="25"/>
  <c r="B5" i="25"/>
  <c r="G19" i="25" l="1"/>
  <c r="H19" i="25" s="1"/>
  <c r="I19" i="25" s="1"/>
  <c r="J19" i="25" s="1"/>
  <c r="K19" i="25" s="1"/>
  <c r="L19" i="25" s="1"/>
  <c r="M19" i="25" s="1"/>
  <c r="N19" i="25" s="1"/>
  <c r="O19" i="25" s="1"/>
  <c r="P14" i="25"/>
  <c r="O15" i="25"/>
  <c r="O18" i="25" s="1"/>
  <c r="N15" i="25"/>
  <c r="N18" i="25" s="1"/>
  <c r="M15" i="25"/>
  <c r="M18" i="25" s="1"/>
  <c r="L15" i="25"/>
  <c r="L18" i="25" s="1"/>
  <c r="K15" i="25"/>
  <c r="K18" i="25" s="1"/>
  <c r="J18" i="25"/>
  <c r="I15" i="25"/>
  <c r="I18" i="25" s="1"/>
  <c r="H15" i="25"/>
  <c r="H18" i="25" s="1"/>
  <c r="G15" i="25"/>
  <c r="G18" i="25" s="1"/>
  <c r="F15" i="25"/>
  <c r="F18" i="25" s="1"/>
  <c r="E15" i="25"/>
  <c r="E18" i="25" s="1"/>
  <c r="D15" i="25"/>
  <c r="D18" i="25" s="1"/>
  <c r="P13" i="25"/>
  <c r="P17" i="25" s="1"/>
  <c r="P12" i="25"/>
  <c r="P10" i="25"/>
  <c r="P9" i="25"/>
  <c r="P8" i="25"/>
  <c r="P7" i="25"/>
  <c r="P6" i="25"/>
  <c r="P5" i="25"/>
  <c r="P16" i="25" l="1"/>
  <c r="P15" i="25"/>
  <c r="P18" i="25"/>
  <c r="R47" i="1" l="1"/>
  <c r="R46" i="1"/>
  <c r="R45" i="1"/>
  <c r="R44" i="1"/>
  <c r="R43" i="1"/>
  <c r="R42" i="1"/>
  <c r="R33" i="1"/>
  <c r="R32" i="1"/>
  <c r="R31" i="1"/>
  <c r="R30" i="1"/>
  <c r="R29" i="1"/>
  <c r="R28" i="1"/>
  <c r="R27" i="1"/>
  <c r="R26" i="1"/>
  <c r="R25" i="1"/>
  <c r="R24" i="1"/>
  <c r="R23" i="1"/>
  <c r="R22" i="1"/>
  <c r="R21" i="1"/>
  <c r="R34" i="1"/>
  <c r="R35" i="1"/>
  <c r="R36" i="1"/>
  <c r="R37" i="1"/>
  <c r="R38" i="1"/>
  <c r="R39" i="1"/>
  <c r="R40" i="1"/>
  <c r="R41" i="1"/>
  <c r="R48" i="1"/>
  <c r="R20" i="1"/>
  <c r="R19" i="1"/>
  <c r="R18" i="1"/>
  <c r="R17" i="1"/>
  <c r="R51" i="1"/>
  <c r="R5" i="1"/>
  <c r="R6" i="1"/>
  <c r="R7" i="1"/>
  <c r="R8" i="1"/>
  <c r="R9" i="1"/>
  <c r="R10" i="1"/>
  <c r="R11" i="1"/>
  <c r="R12" i="1"/>
  <c r="R13" i="1"/>
  <c r="R14" i="1"/>
  <c r="R15" i="1"/>
  <c r="R16" i="1"/>
  <c r="R49" i="1"/>
  <c r="R50" i="1"/>
  <c r="R52" i="1"/>
  <c r="R53" i="1"/>
  <c r="R4" i="1"/>
  <c r="E13" i="3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<sst xmlns="http://schemas.openxmlformats.org/spreadsheetml/2006/main" count="774" uniqueCount="463">
  <si>
    <t>会社名</t>
    <rPh sb="0" eb="3">
      <t>カイシャメイ</t>
    </rPh>
    <phoneticPr fontId="1"/>
  </si>
  <si>
    <t>営業担当者</t>
    <rPh sb="0" eb="2">
      <t>エイギョウ</t>
    </rPh>
    <rPh sb="2" eb="5">
      <t>タントウシャ</t>
    </rPh>
    <phoneticPr fontId="1"/>
  </si>
  <si>
    <t>NO.</t>
    <phoneticPr fontId="1"/>
  </si>
  <si>
    <t xml:space="preserve">  </t>
    <phoneticPr fontId="1"/>
  </si>
  <si>
    <t>事務担当者</t>
    <rPh sb="0" eb="2">
      <t>ジム</t>
    </rPh>
    <rPh sb="2" eb="5">
      <t>タントウシャ</t>
    </rPh>
    <phoneticPr fontId="1"/>
  </si>
  <si>
    <t>ホームページ</t>
    <phoneticPr fontId="1"/>
  </si>
  <si>
    <t>仕入先</t>
  </si>
  <si>
    <t>取引先</t>
  </si>
  <si>
    <t>未定</t>
  </si>
  <si>
    <t>契約類型</t>
    <rPh sb="0" eb="2">
      <t>ケイヤク</t>
    </rPh>
    <rPh sb="2" eb="4">
      <t>ルイケイ</t>
    </rPh>
    <phoneticPr fontId="1"/>
  </si>
  <si>
    <t>仕入先会社</t>
    <rPh sb="0" eb="5">
      <t>シイレサキカイシャ</t>
    </rPh>
    <phoneticPr fontId="1"/>
  </si>
  <si>
    <t>仕入単価</t>
    <rPh sb="0" eb="4">
      <t>シイレタンカ</t>
    </rPh>
    <phoneticPr fontId="1"/>
  </si>
  <si>
    <t>控除単価</t>
    <rPh sb="0" eb="4">
      <t>コウジョタンカ</t>
    </rPh>
    <phoneticPr fontId="1"/>
  </si>
  <si>
    <t>加算単価</t>
    <rPh sb="0" eb="4">
      <t>カサンタンカ</t>
    </rPh>
    <phoneticPr fontId="1"/>
  </si>
  <si>
    <t>カタカナ</t>
    <phoneticPr fontId="1"/>
  </si>
  <si>
    <t>その他情報</t>
    <rPh sb="2" eb="5">
      <t>タジョウホウ</t>
    </rPh>
    <phoneticPr fontId="1"/>
  </si>
  <si>
    <t>取引先会社</t>
    <rPh sb="0" eb="2">
      <t>トリヒキ</t>
    </rPh>
    <rPh sb="2" eb="3">
      <t>サキ</t>
    </rPh>
    <rPh sb="3" eb="5">
      <t>カイシャ</t>
    </rPh>
    <phoneticPr fontId="1"/>
  </si>
  <si>
    <t>取引単価</t>
    <rPh sb="0" eb="2">
      <t>トリヒキ</t>
    </rPh>
    <rPh sb="2" eb="4">
      <t>タンカ</t>
    </rPh>
    <phoneticPr fontId="1"/>
  </si>
  <si>
    <t>支払
期間</t>
    <rPh sb="0" eb="2">
      <t>シハラ</t>
    </rPh>
    <rPh sb="3" eb="5">
      <t>キカン</t>
    </rPh>
    <phoneticPr fontId="1"/>
  </si>
  <si>
    <t>請
求</t>
    <rPh sb="0" eb="1">
      <t>ショウ</t>
    </rPh>
    <rPh sb="2" eb="3">
      <t>モトム</t>
    </rPh>
    <phoneticPr fontId="1"/>
  </si>
  <si>
    <t>発
注</t>
    <rPh sb="0" eb="1">
      <t>ハツ</t>
    </rPh>
    <rPh sb="2" eb="3">
      <t>チュウ</t>
    </rPh>
    <phoneticPr fontId="1"/>
  </si>
  <si>
    <t>氏　名</t>
    <rPh sb="0" eb="1">
      <t>シ</t>
    </rPh>
    <rPh sb="2" eb="3">
      <t>ナ</t>
    </rPh>
    <phoneticPr fontId="1"/>
  </si>
  <si>
    <t>基準
下限</t>
    <rPh sb="0" eb="2">
      <t>キジュン</t>
    </rPh>
    <rPh sb="3" eb="5">
      <t>カゲン</t>
    </rPh>
    <phoneticPr fontId="1"/>
  </si>
  <si>
    <t>基準
上限</t>
    <rPh sb="0" eb="2">
      <t>キジュン</t>
    </rPh>
    <rPh sb="3" eb="5">
      <t>ジョウゲン</t>
    </rPh>
    <phoneticPr fontId="1"/>
  </si>
  <si>
    <t>判断</t>
    <rPh sb="0" eb="2">
      <t>ハンダン</t>
    </rPh>
    <phoneticPr fontId="1"/>
  </si>
  <si>
    <t>入場日</t>
    <rPh sb="0" eb="3">
      <t>ニュウジョウビ</t>
    </rPh>
    <phoneticPr fontId="1"/>
  </si>
  <si>
    <t>人月</t>
    <rPh sb="0" eb="1">
      <t>ヒト</t>
    </rPh>
    <rPh sb="1" eb="2">
      <t>ガツ</t>
    </rPh>
    <phoneticPr fontId="1"/>
  </si>
  <si>
    <t>-</t>
    <phoneticPr fontId="1"/>
  </si>
  <si>
    <t>勤務
時間</t>
    <rPh sb="0" eb="2">
      <t>キンム</t>
    </rPh>
    <rPh sb="3" eb="5">
      <t>ジカン</t>
    </rPh>
    <phoneticPr fontId="1"/>
  </si>
  <si>
    <t>粗利益</t>
    <rPh sb="0" eb="3">
      <t>アラリエキリエキ</t>
    </rPh>
    <phoneticPr fontId="1"/>
  </si>
  <si>
    <t>現　場</t>
    <rPh sb="0" eb="1">
      <t>ゲン</t>
    </rPh>
    <rPh sb="2" eb="3">
      <t>バ</t>
    </rPh>
    <phoneticPr fontId="1"/>
  </si>
  <si>
    <r>
      <t xml:space="preserve">控除単価
</t>
    </r>
    <r>
      <rPr>
        <sz val="10"/>
        <color rgb="FFFF0000"/>
        <rFont val="Yu Gothic"/>
        <family val="3"/>
        <charset val="128"/>
        <scheme val="minor"/>
      </rPr>
      <t>(自動計算)</t>
    </r>
    <rPh sb="0" eb="4">
      <t>コウジョタンカ</t>
    </rPh>
    <rPh sb="6" eb="8">
      <t>ジドウ</t>
    </rPh>
    <rPh sb="8" eb="10">
      <t>ケイサン</t>
    </rPh>
    <phoneticPr fontId="1"/>
  </si>
  <si>
    <r>
      <t xml:space="preserve">加算単価
</t>
    </r>
    <r>
      <rPr>
        <sz val="10"/>
        <color rgb="FFFF0000"/>
        <rFont val="Yu Gothic"/>
        <family val="3"/>
        <charset val="128"/>
        <scheme val="minor"/>
      </rPr>
      <t>(自動計算)</t>
    </r>
    <rPh sb="0" eb="4">
      <t>カサンタンカ</t>
    </rPh>
    <phoneticPr fontId="1"/>
  </si>
  <si>
    <t>退場予定</t>
    <rPh sb="0" eb="2">
      <t>タイジョウ</t>
    </rPh>
    <rPh sb="2" eb="4">
      <t>ヨテイ</t>
    </rPh>
    <phoneticPr fontId="1"/>
  </si>
  <si>
    <t>CC担当メール</t>
    <rPh sb="2" eb="4">
      <t>タントウ</t>
    </rPh>
    <phoneticPr fontId="1"/>
  </si>
  <si>
    <t>AI、Python</t>
    <phoneticPr fontId="1"/>
  </si>
  <si>
    <t>1，</t>
    <phoneticPr fontId="1"/>
  </si>
  <si>
    <t>2，</t>
    <phoneticPr fontId="1"/>
  </si>
  <si>
    <t>【SSIR】貴社技術者の合格のお知らせ-営業停止</t>
    <phoneticPr fontId="1"/>
  </si>
  <si>
    <t>3，</t>
    <phoneticPr fontId="1"/>
  </si>
  <si>
    <t>所在地</t>
    <rPh sb="0" eb="3">
      <t>ショザイチ</t>
    </rPh>
    <phoneticPr fontId="1"/>
  </si>
  <si>
    <t>代表取締役</t>
    <rPh sb="0" eb="5">
      <t>ダイヒョウトリシマリヤク</t>
    </rPh>
    <phoneticPr fontId="1"/>
  </si>
  <si>
    <t>①、取引先＆仕入先会社の入力情報</t>
    <rPh sb="2" eb="5">
      <t>トリヒキサキ</t>
    </rPh>
    <rPh sb="6" eb="9">
      <t>シイレサキ</t>
    </rPh>
    <rPh sb="9" eb="11">
      <t>カイシャ</t>
    </rPh>
    <rPh sb="12" eb="14">
      <t>ニュウリョク</t>
    </rPh>
    <rPh sb="14" eb="16">
      <t>ジョウホウ</t>
    </rPh>
    <phoneticPr fontId="1"/>
  </si>
  <si>
    <t>連絡先</t>
    <rPh sb="0" eb="3">
      <t>レンラクサキ</t>
    </rPh>
    <phoneticPr fontId="1"/>
  </si>
  <si>
    <t>③、会社の基本情報</t>
    <rPh sb="2" eb="4">
      <t>カイシャ</t>
    </rPh>
    <rPh sb="5" eb="7">
      <t>キホン</t>
    </rPh>
    <rPh sb="7" eb="9">
      <t>ジョウホウ</t>
    </rPh>
    <phoneticPr fontId="1"/>
  </si>
  <si>
    <t>TEL：
FAX：</t>
    <phoneticPr fontId="1"/>
  </si>
  <si>
    <t>〇</t>
  </si>
  <si>
    <t>電子</t>
  </si>
  <si>
    <t>原本</t>
  </si>
  <si>
    <r>
      <t xml:space="preserve">基準下限
</t>
    </r>
    <r>
      <rPr>
        <sz val="10"/>
        <color rgb="FFFF0000"/>
        <rFont val="Yu Gothic"/>
        <family val="3"/>
        <charset val="128"/>
        <scheme val="minor"/>
      </rPr>
      <t>(自動入力)</t>
    </r>
    <rPh sb="0" eb="2">
      <t>キジュン</t>
    </rPh>
    <rPh sb="2" eb="4">
      <t>カゲン</t>
    </rPh>
    <rPh sb="6" eb="8">
      <t>ジドウ</t>
    </rPh>
    <rPh sb="8" eb="10">
      <t>ニュウリョク</t>
    </rPh>
    <phoneticPr fontId="1"/>
  </si>
  <si>
    <r>
      <t xml:space="preserve">基準上限
</t>
    </r>
    <r>
      <rPr>
        <sz val="10"/>
        <color rgb="FFFF0000"/>
        <rFont val="Yu Gothic"/>
        <family val="3"/>
        <charset val="128"/>
        <scheme val="minor"/>
      </rPr>
      <t>(自動入力)</t>
    </r>
    <rPh sb="0" eb="2">
      <t>キジュン</t>
    </rPh>
    <rPh sb="2" eb="4">
      <t>ジョウゲン</t>
    </rPh>
    <phoneticPr fontId="1"/>
  </si>
  <si>
    <t>※説明：「〇」は確定完了；「△」は確認中；「×」は翌月延長</t>
    <rPh sb="1" eb="3">
      <t>セツメイ</t>
    </rPh>
    <rPh sb="8" eb="10">
      <t>カクテイ</t>
    </rPh>
    <rPh sb="10" eb="12">
      <t>カンリョウ</t>
    </rPh>
    <rPh sb="17" eb="19">
      <t>カクニン</t>
    </rPh>
    <rPh sb="19" eb="20">
      <t>チュウ</t>
    </rPh>
    <rPh sb="25" eb="27">
      <t>ヨクゲツ</t>
    </rPh>
    <rPh sb="27" eb="29">
      <t>エンチョウ</t>
    </rPh>
    <phoneticPr fontId="1"/>
  </si>
  <si>
    <t>退場理由、要員評価等</t>
    <rPh sb="0" eb="2">
      <t>タイジョウ</t>
    </rPh>
    <rPh sb="2" eb="4">
      <t>リユウ</t>
    </rPh>
    <rPh sb="5" eb="7">
      <t>ヨウイン</t>
    </rPh>
    <rPh sb="7" eb="9">
      <t>ヒョウカ</t>
    </rPh>
    <rPh sb="9" eb="10">
      <t>ナド</t>
    </rPh>
    <phoneticPr fontId="1"/>
  </si>
  <si>
    <r>
      <t xml:space="preserve">人月
</t>
    </r>
    <r>
      <rPr>
        <sz val="10"/>
        <color rgb="FFFF0000"/>
        <rFont val="Yu Gothic"/>
        <family val="3"/>
        <charset val="128"/>
        <scheme val="minor"/>
      </rPr>
      <t>(自動)</t>
    </r>
    <rPh sb="0" eb="1">
      <t>ヒト</t>
    </rPh>
    <rPh sb="1" eb="2">
      <t>ガツ</t>
    </rPh>
    <rPh sb="4" eb="6">
      <t>ジドウ</t>
    </rPh>
    <phoneticPr fontId="1"/>
  </si>
  <si>
    <r>
      <t xml:space="preserve">消費税
</t>
    </r>
    <r>
      <rPr>
        <b/>
        <sz val="10"/>
        <color rgb="FFFF0000"/>
        <rFont val="Yu Gothic"/>
        <family val="3"/>
        <charset val="128"/>
        <scheme val="minor"/>
      </rPr>
      <t>(</t>
    </r>
    <r>
      <rPr>
        <sz val="10"/>
        <color rgb="FFFF0000"/>
        <rFont val="Yu Gothic"/>
        <family val="3"/>
        <charset val="128"/>
        <scheme val="minor"/>
      </rPr>
      <t>自動計算)</t>
    </r>
    <rPh sb="0" eb="3">
      <t>ショウヒゼイ</t>
    </rPh>
    <rPh sb="5" eb="7">
      <t>ジドウ</t>
    </rPh>
    <rPh sb="7" eb="9">
      <t>ケイサン</t>
    </rPh>
    <phoneticPr fontId="1"/>
  </si>
  <si>
    <r>
      <t xml:space="preserve">控除/加算
</t>
    </r>
    <r>
      <rPr>
        <b/>
        <sz val="10"/>
        <color rgb="FFFF0000"/>
        <rFont val="Yu Gothic"/>
        <family val="3"/>
        <charset val="128"/>
        <scheme val="minor"/>
      </rPr>
      <t>(</t>
    </r>
    <r>
      <rPr>
        <sz val="10"/>
        <color rgb="FFFF0000"/>
        <rFont val="Yu Gothic"/>
        <family val="3"/>
        <charset val="128"/>
        <scheme val="minor"/>
      </rPr>
      <t>自動計算)</t>
    </r>
    <rPh sb="0" eb="2">
      <t>コウジョ</t>
    </rPh>
    <rPh sb="3" eb="5">
      <t>カサン</t>
    </rPh>
    <rPh sb="7" eb="11">
      <t>ジドウケイサン</t>
    </rPh>
    <phoneticPr fontId="1"/>
  </si>
  <si>
    <r>
      <t xml:space="preserve">出金合計（税込）
</t>
    </r>
    <r>
      <rPr>
        <sz val="10"/>
        <color rgb="FFFF0000"/>
        <rFont val="Yu Gothic"/>
        <family val="3"/>
        <charset val="128"/>
        <scheme val="minor"/>
      </rPr>
      <t>(自動計算)</t>
    </r>
    <rPh sb="0" eb="2">
      <t>シュッキン</t>
    </rPh>
    <rPh sb="2" eb="4">
      <t>ゴウケイ</t>
    </rPh>
    <rPh sb="5" eb="7">
      <t>ゼイコミ</t>
    </rPh>
    <phoneticPr fontId="1"/>
  </si>
  <si>
    <r>
      <t xml:space="preserve">消費税
</t>
    </r>
    <r>
      <rPr>
        <sz val="10"/>
        <color rgb="FFFF0000"/>
        <rFont val="Yu Gothic"/>
        <family val="3"/>
        <charset val="128"/>
        <scheme val="minor"/>
      </rPr>
      <t>(自動計算)</t>
    </r>
    <rPh sb="0" eb="3">
      <t>ショウヒゼイ</t>
    </rPh>
    <phoneticPr fontId="1"/>
  </si>
  <si>
    <r>
      <t xml:space="preserve">控除/加算
</t>
    </r>
    <r>
      <rPr>
        <sz val="10"/>
        <color rgb="FFFF0000"/>
        <rFont val="Yu Gothic"/>
        <family val="3"/>
        <charset val="128"/>
        <scheme val="minor"/>
      </rPr>
      <t>(自動計算)</t>
    </r>
    <phoneticPr fontId="1"/>
  </si>
  <si>
    <r>
      <t xml:space="preserve">入金合計（税込）
</t>
    </r>
    <r>
      <rPr>
        <sz val="10"/>
        <color rgb="FFFF0000"/>
        <rFont val="Yu Gothic"/>
        <family val="3"/>
        <charset val="128"/>
        <scheme val="minor"/>
      </rPr>
      <t>(自動計算)</t>
    </r>
    <rPh sb="0" eb="2">
      <t>ニュウキン</t>
    </rPh>
    <rPh sb="2" eb="4">
      <t>ゴウケイ</t>
    </rPh>
    <phoneticPr fontId="1"/>
  </si>
  <si>
    <r>
      <t xml:space="preserve">粗損失
</t>
    </r>
    <r>
      <rPr>
        <sz val="10"/>
        <color rgb="FFFF0000"/>
        <rFont val="Yu Gothic"/>
        <family val="3"/>
        <charset val="128"/>
        <scheme val="minor"/>
      </rPr>
      <t>（自動入力）</t>
    </r>
    <rPh sb="1" eb="3">
      <t>ソンシツ</t>
    </rPh>
    <rPh sb="5" eb="7">
      <t>ジドウ</t>
    </rPh>
    <rPh sb="7" eb="9">
      <t>ニュウリョク</t>
    </rPh>
    <phoneticPr fontId="1"/>
  </si>
  <si>
    <t>会社類別</t>
    <rPh sb="0" eb="2">
      <t>カイシャ</t>
    </rPh>
    <rPh sb="2" eb="4">
      <t>ルイベツ</t>
    </rPh>
    <phoneticPr fontId="1"/>
  </si>
  <si>
    <r>
      <t xml:space="preserve">雑費等
</t>
    </r>
    <r>
      <rPr>
        <sz val="10"/>
        <color rgb="FFFF0000"/>
        <rFont val="Yu Gothic"/>
        <family val="3"/>
        <charset val="128"/>
        <scheme val="minor"/>
      </rPr>
      <t>(内税)</t>
    </r>
    <rPh sb="0" eb="2">
      <t>ザツヒ</t>
    </rPh>
    <rPh sb="2" eb="3">
      <t>ナド</t>
    </rPh>
    <rPh sb="5" eb="6">
      <t>ウチ</t>
    </rPh>
    <rPh sb="6" eb="7">
      <t>ゼイ</t>
    </rPh>
    <phoneticPr fontId="1"/>
  </si>
  <si>
    <r>
      <t xml:space="preserve">控除/加算
</t>
    </r>
    <r>
      <rPr>
        <sz val="10"/>
        <color rgb="FFFF0000"/>
        <rFont val="Yu Gothic"/>
        <family val="3"/>
        <charset val="128"/>
        <scheme val="minor"/>
      </rPr>
      <t>(差額)</t>
    </r>
    <rPh sb="0" eb="2">
      <t>コウジョ</t>
    </rPh>
    <rPh sb="3" eb="5">
      <t>カサン</t>
    </rPh>
    <rPh sb="7" eb="9">
      <t>サガク</t>
    </rPh>
    <phoneticPr fontId="1"/>
  </si>
  <si>
    <r>
      <t xml:space="preserve">控除/加算
</t>
    </r>
    <r>
      <rPr>
        <sz val="10"/>
        <color rgb="FFFF0000"/>
        <rFont val="Yu Gothic"/>
        <family val="3"/>
        <charset val="128"/>
        <scheme val="minor"/>
      </rPr>
      <t>(差額)</t>
    </r>
    <rPh sb="0" eb="2">
      <t>コウジョ</t>
    </rPh>
    <rPh sb="3" eb="5">
      <t>カサン</t>
    </rPh>
    <phoneticPr fontId="1"/>
  </si>
  <si>
    <t>氏名：</t>
    <rPh sb="0" eb="2">
      <t>シメイ</t>
    </rPh>
    <phoneticPr fontId="1"/>
  </si>
  <si>
    <t>1月</t>
    <rPh sb="1" eb="2">
      <t>ガツ</t>
    </rPh>
    <phoneticPr fontId="1"/>
  </si>
  <si>
    <t>2月</t>
  </si>
  <si>
    <t>3月</t>
  </si>
  <si>
    <t>4月</t>
  </si>
  <si>
    <t>5月</t>
  </si>
  <si>
    <t>6月</t>
  </si>
  <si>
    <t>7月</t>
  </si>
  <si>
    <t>8月</t>
  </si>
  <si>
    <t>9月</t>
  </si>
  <si>
    <t>10月</t>
  </si>
  <si>
    <t>11月</t>
  </si>
  <si>
    <t>12月</t>
  </si>
  <si>
    <t>合計</t>
    <rPh sb="0" eb="2">
      <t>ゴウケイ</t>
    </rPh>
    <phoneticPr fontId="1"/>
  </si>
  <si>
    <t>備考D</t>
    <rPh sb="0" eb="2">
      <t>ビコウ</t>
    </rPh>
    <phoneticPr fontId="1"/>
  </si>
  <si>
    <t>備考E</t>
    <rPh sb="0" eb="2">
      <t>ビコウ</t>
    </rPh>
    <phoneticPr fontId="1"/>
  </si>
  <si>
    <t>　　　当月</t>
    <rPh sb="3" eb="5">
      <t>トウゲツ</t>
    </rPh>
    <phoneticPr fontId="1"/>
  </si>
  <si>
    <t>X管理表</t>
    <phoneticPr fontId="1"/>
  </si>
  <si>
    <t>事前面談数</t>
    <rPh sb="0" eb="2">
      <t>ジゼン</t>
    </rPh>
    <phoneticPr fontId="1"/>
  </si>
  <si>
    <t>最終面談数</t>
    <phoneticPr fontId="1"/>
  </si>
  <si>
    <t>即日入場数</t>
    <rPh sb="0" eb="2">
      <t>ソクジツ</t>
    </rPh>
    <rPh sb="2" eb="4">
      <t>ニュウジョウ</t>
    </rPh>
    <phoneticPr fontId="1"/>
  </si>
  <si>
    <t>次月入場数</t>
    <rPh sb="0" eb="2">
      <t>ジゲツ</t>
    </rPh>
    <phoneticPr fontId="1"/>
  </si>
  <si>
    <t>次々月入場数</t>
    <rPh sb="0" eb="2">
      <t>ツギツギ</t>
    </rPh>
    <rPh sb="2" eb="3">
      <t>ガツ</t>
    </rPh>
    <phoneticPr fontId="1"/>
  </si>
  <si>
    <t>予定退場人数</t>
    <rPh sb="2" eb="4">
      <t>タイジョウ</t>
    </rPh>
    <rPh sb="4" eb="6">
      <t>ニンズ</t>
    </rPh>
    <phoneticPr fontId="1"/>
  </si>
  <si>
    <t>大体営業利益</t>
    <rPh sb="0" eb="2">
      <t>ダイタイ</t>
    </rPh>
    <rPh sb="2" eb="4">
      <t>エイギョウ</t>
    </rPh>
    <rPh sb="4" eb="6">
      <t>リエキ</t>
    </rPh>
    <phoneticPr fontId="1"/>
  </si>
  <si>
    <t>推測退場損失</t>
    <rPh sb="2" eb="4">
      <t>タイジョウ</t>
    </rPh>
    <rPh sb="4" eb="6">
      <t>ソンシツ</t>
    </rPh>
    <phoneticPr fontId="1"/>
  </si>
  <si>
    <t>※ドタキャン※</t>
    <phoneticPr fontId="1"/>
  </si>
  <si>
    <t>備考A</t>
    <rPh sb="0" eb="2">
      <t>ビコウ</t>
    </rPh>
    <phoneticPr fontId="1"/>
  </si>
  <si>
    <t>備考B</t>
    <rPh sb="0" eb="2">
      <t>ビコウ</t>
    </rPh>
    <phoneticPr fontId="1"/>
  </si>
  <si>
    <t>備考C</t>
    <rPh sb="0" eb="2">
      <t>ビコウ</t>
    </rPh>
    <phoneticPr fontId="1"/>
  </si>
  <si>
    <t>　　　　　2024年度　株式会社三正総研　営業実績報告表</t>
    <rPh sb="9" eb="10">
      <t>ネン</t>
    </rPh>
    <rPh sb="10" eb="11">
      <t>ド</t>
    </rPh>
    <rPh sb="12" eb="16">
      <t>カブシキガイシャ</t>
    </rPh>
    <rPh sb="16" eb="20">
      <t>サンセイソウケン</t>
    </rPh>
    <rPh sb="21" eb="23">
      <t>エイギョウ</t>
    </rPh>
    <rPh sb="23" eb="25">
      <t>ジッセキ</t>
    </rPh>
    <rPh sb="25" eb="27">
      <t>ホウコク</t>
    </rPh>
    <rPh sb="27" eb="28">
      <t>ヒョウ</t>
    </rPh>
    <phoneticPr fontId="1"/>
  </si>
  <si>
    <t>2024年</t>
    <rPh sb="4" eb="5">
      <t>ネン</t>
    </rPh>
    <phoneticPr fontId="1"/>
  </si>
  <si>
    <t>新規者入場数</t>
    <rPh sb="0" eb="2">
      <t>シンキ</t>
    </rPh>
    <rPh sb="2" eb="3">
      <t>シャ</t>
    </rPh>
    <rPh sb="3" eb="5">
      <t>ニュウジョウ</t>
    </rPh>
    <phoneticPr fontId="1"/>
  </si>
  <si>
    <r>
      <t>利益差額</t>
    </r>
    <r>
      <rPr>
        <b/>
        <sz val="16"/>
        <color rgb="FFFF0000"/>
        <rFont val="HG教科書体"/>
        <family val="1"/>
        <charset val="128"/>
      </rPr>
      <t>（自動）</t>
    </r>
    <rPh sb="0" eb="2">
      <t>リエキ</t>
    </rPh>
    <rPh sb="2" eb="4">
      <t>サガク</t>
    </rPh>
    <rPh sb="5" eb="7">
      <t>ジドウ</t>
    </rPh>
    <phoneticPr fontId="1"/>
  </si>
  <si>
    <r>
      <t>利益割合</t>
    </r>
    <r>
      <rPr>
        <b/>
        <sz val="16"/>
        <color rgb="FFFF0000"/>
        <rFont val="HG教科書体"/>
        <family val="1"/>
        <charset val="128"/>
      </rPr>
      <t>（自動）</t>
    </r>
    <rPh sb="0" eb="2">
      <t>リエキ</t>
    </rPh>
    <rPh sb="2" eb="4">
      <t>ワリアイ</t>
    </rPh>
    <rPh sb="5" eb="7">
      <t>ジドウ</t>
    </rPh>
    <phoneticPr fontId="1"/>
  </si>
  <si>
    <r>
      <t>実績合計</t>
    </r>
    <r>
      <rPr>
        <b/>
        <sz val="16"/>
        <color rgb="FFFF0000"/>
        <rFont val="HG教科書体"/>
        <family val="1"/>
        <charset val="128"/>
      </rPr>
      <t>（自動）</t>
    </r>
    <rPh sb="2" eb="4">
      <t>ゴウケイ</t>
    </rPh>
    <rPh sb="5" eb="7">
      <t>ジドウ</t>
    </rPh>
    <phoneticPr fontId="1"/>
  </si>
  <si>
    <r>
      <t>合格確率</t>
    </r>
    <r>
      <rPr>
        <b/>
        <sz val="16"/>
        <color rgb="FFFF0000"/>
        <rFont val="HG教科書体"/>
        <family val="1"/>
        <charset val="128"/>
      </rPr>
      <t>（自動）</t>
    </r>
    <rPh sb="2" eb="4">
      <t>カクリツ</t>
    </rPh>
    <phoneticPr fontId="1"/>
  </si>
  <si>
    <r>
      <t>稼働合計</t>
    </r>
    <r>
      <rPr>
        <b/>
        <sz val="16"/>
        <color rgb="FFFF0000"/>
        <rFont val="HG教科書体"/>
        <family val="1"/>
        <charset val="128"/>
      </rPr>
      <t>（自動）</t>
    </r>
    <phoneticPr fontId="1"/>
  </si>
  <si>
    <t>日本カレンダーや当月の営業日</t>
    <phoneticPr fontId="1"/>
  </si>
  <si>
    <t>JAVA経験豊富
営業日*8-4～営業日*8+20</t>
    <rPh sb="4" eb="6">
      <t>ケイケン</t>
    </rPh>
    <rPh sb="6" eb="8">
      <t>ホウフ</t>
    </rPh>
    <rPh sb="9" eb="12">
      <t>エイギョウビ</t>
    </rPh>
    <rPh sb="17" eb="20">
      <t>エイギョウビ</t>
    </rPh>
    <phoneticPr fontId="1"/>
  </si>
  <si>
    <t>日</t>
    <rPh sb="0" eb="1">
      <t>ニチ</t>
    </rPh>
    <phoneticPr fontId="1"/>
  </si>
  <si>
    <t>振込先/振込元の金融機関</t>
    <rPh sb="0" eb="3">
      <t>フリコミサキ</t>
    </rPh>
    <rPh sb="4" eb="6">
      <t>フリコミ</t>
    </rPh>
    <rPh sb="6" eb="7">
      <t>モト</t>
    </rPh>
    <rPh sb="8" eb="12">
      <t>キンユウキカン</t>
    </rPh>
    <phoneticPr fontId="1"/>
  </si>
  <si>
    <t>※銀行別の統計</t>
    <rPh sb="1" eb="3">
      <t>ギンコウ</t>
    </rPh>
    <rPh sb="3" eb="4">
      <t>ベツ</t>
    </rPh>
    <rPh sb="5" eb="7">
      <t>トウケイ</t>
    </rPh>
    <phoneticPr fontId="1"/>
  </si>
  <si>
    <t>口座番号</t>
    <rPh sb="0" eb="2">
      <t>コウザ</t>
    </rPh>
    <rPh sb="2" eb="4">
      <t>バンゴウ</t>
    </rPh>
    <phoneticPr fontId="1"/>
  </si>
  <si>
    <t>口座名義</t>
    <rPh sb="0" eb="2">
      <t>コウザ</t>
    </rPh>
    <rPh sb="2" eb="4">
      <t>メイギ</t>
    </rPh>
    <phoneticPr fontId="1"/>
  </si>
  <si>
    <r>
      <t xml:space="preserve">基本契約書発行メール
</t>
    </r>
    <r>
      <rPr>
        <sz val="11"/>
        <color rgb="FFFF0000"/>
        <rFont val="Yu Gothic"/>
        <family val="3"/>
        <charset val="128"/>
        <scheme val="minor"/>
      </rPr>
      <t>（仕入先）</t>
    </r>
    <rPh sb="0" eb="5">
      <t>キホンケイヤクショ</t>
    </rPh>
    <rPh sb="5" eb="7">
      <t>ハッコウ</t>
    </rPh>
    <rPh sb="12" eb="15">
      <t>シイレサキ</t>
    </rPh>
    <phoneticPr fontId="1"/>
  </si>
  <si>
    <t>入場月日</t>
    <rPh sb="0" eb="2">
      <t>ニュウジョウ</t>
    </rPh>
    <rPh sb="2" eb="4">
      <t>ガッピ</t>
    </rPh>
    <phoneticPr fontId="1"/>
  </si>
  <si>
    <t>2024年度　営業状況　記録</t>
    <rPh sb="4" eb="6">
      <t>ネンド</t>
    </rPh>
    <rPh sb="7" eb="9">
      <t>エイギョウ</t>
    </rPh>
    <rPh sb="9" eb="11">
      <t>ジョウキョウ</t>
    </rPh>
    <rPh sb="12" eb="14">
      <t>キロク</t>
    </rPh>
    <phoneticPr fontId="1"/>
  </si>
  <si>
    <t>備考</t>
    <rPh sb="0" eb="2">
      <t>ビコウ</t>
    </rPh>
    <phoneticPr fontId="1"/>
  </si>
  <si>
    <t>次のページ</t>
    <rPh sb="0" eb="1">
      <t>ツギ</t>
    </rPh>
    <phoneticPr fontId="1"/>
  </si>
  <si>
    <t>項
番</t>
    <rPh sb="0" eb="1">
      <t>コウ</t>
    </rPh>
    <rPh sb="2" eb="3">
      <t>バン</t>
    </rPh>
    <phoneticPr fontId="1"/>
  </si>
  <si>
    <t>当
月</t>
    <rPh sb="0" eb="1">
      <t>トウ</t>
    </rPh>
    <rPh sb="2" eb="3">
      <t>ガツ</t>
    </rPh>
    <phoneticPr fontId="1"/>
  </si>
  <si>
    <t>契約締結月</t>
    <rPh sb="0" eb="2">
      <t>ケイヤク</t>
    </rPh>
    <rPh sb="2" eb="4">
      <t>テイケツ</t>
    </rPh>
    <rPh sb="4" eb="5">
      <t>ガツ</t>
    </rPh>
    <phoneticPr fontId="1"/>
  </si>
  <si>
    <t>支払
期間</t>
    <rPh sb="0" eb="2">
      <t>シハライ</t>
    </rPh>
    <rPh sb="3" eb="5">
      <t>キカン</t>
    </rPh>
    <phoneticPr fontId="1"/>
  </si>
  <si>
    <t>入場
情報</t>
    <rPh sb="0" eb="2">
      <t>ニュウジョウ</t>
    </rPh>
    <rPh sb="3" eb="5">
      <t>ジョウホウ</t>
    </rPh>
    <phoneticPr fontId="1"/>
  </si>
  <si>
    <r>
      <rPr>
        <sz val="9"/>
        <color theme="1"/>
        <rFont val="Yu Gothic"/>
        <family val="3"/>
        <charset val="128"/>
        <scheme val="minor"/>
      </rPr>
      <t>※色：</t>
    </r>
    <r>
      <rPr>
        <sz val="9"/>
        <color theme="0" tint="-4.9989318521683403E-2"/>
        <rFont val="Yu Gothic"/>
        <family val="2"/>
        <scheme val="minor"/>
      </rPr>
      <t>は取引先からの支払期間が「＜60日」</t>
    </r>
    <rPh sb="4" eb="6">
      <t>トリヒキ</t>
    </rPh>
    <rPh sb="6" eb="7">
      <t>サキ</t>
    </rPh>
    <rPh sb="10" eb="12">
      <t>シハライ</t>
    </rPh>
    <rPh sb="12" eb="14">
      <t>キカン</t>
    </rPh>
    <rPh sb="19" eb="20">
      <t>ニチ</t>
    </rPh>
    <phoneticPr fontId="1"/>
  </si>
  <si>
    <r>
      <t>※色：</t>
    </r>
    <r>
      <rPr>
        <sz val="9"/>
        <color theme="0"/>
        <rFont val="Yu Gothic"/>
        <family val="3"/>
        <charset val="128"/>
        <scheme val="minor"/>
      </rPr>
      <t>は仕入先への支払期間が「45日」</t>
    </r>
    <rPh sb="1" eb="2">
      <t>ショク</t>
    </rPh>
    <phoneticPr fontId="1"/>
  </si>
  <si>
    <t>備考</t>
    <rPh sb="0" eb="2">
      <t>ビコウ</t>
    </rPh>
    <phoneticPr fontId="1"/>
  </si>
  <si>
    <t>手数料</t>
    <rPh sb="0" eb="3">
      <t>テスウリョウ</t>
    </rPh>
    <phoneticPr fontId="1"/>
  </si>
  <si>
    <t>実際入金</t>
    <rPh sb="0" eb="2">
      <t>ジッサイ</t>
    </rPh>
    <rPh sb="2" eb="4">
      <t>ニュウキン</t>
    </rPh>
    <phoneticPr fontId="1"/>
  </si>
  <si>
    <t>発 注 書</t>
    <rPh sb="0" eb="5">
      <t xml:space="preserve">セイキュウショ </t>
    </rPh>
    <phoneticPr fontId="44"/>
  </si>
  <si>
    <t xml:space="preserve">
</t>
    <phoneticPr fontId="44"/>
  </si>
  <si>
    <t>御中</t>
    <phoneticPr fontId="44"/>
  </si>
  <si>
    <t>発注番号 :</t>
    <rPh sb="0" eb="2">
      <t xml:space="preserve">セイキュウ </t>
    </rPh>
    <rPh sb="2" eb="3">
      <t xml:space="preserve">ハッコウビ </t>
    </rPh>
    <phoneticPr fontId="44"/>
  </si>
  <si>
    <t>発行日 :</t>
    <phoneticPr fontId="44"/>
  </si>
  <si>
    <t>件　　名：</t>
    <phoneticPr fontId="44"/>
  </si>
  <si>
    <t>株式会社三正総研</t>
    <rPh sb="4" eb="8">
      <t>サンセイソウケン</t>
    </rPh>
    <phoneticPr fontId="44"/>
  </si>
  <si>
    <t>契約期間：</t>
    <rPh sb="0" eb="2">
      <t>ケイヤク</t>
    </rPh>
    <rPh sb="2" eb="3">
      <t>キ</t>
    </rPh>
    <rPh sb="3" eb="4">
      <t>アイダ</t>
    </rPh>
    <phoneticPr fontId="44"/>
  </si>
  <si>
    <t>〒103-0022</t>
    <phoneticPr fontId="44"/>
  </si>
  <si>
    <t>納入物件：</t>
    <rPh sb="0" eb="2">
      <t>ノウニュウ</t>
    </rPh>
    <rPh sb="2" eb="4">
      <t>ブッケン</t>
    </rPh>
    <phoneticPr fontId="44"/>
  </si>
  <si>
    <t>作業報告書等</t>
    <rPh sb="0" eb="2">
      <t>サギョウ</t>
    </rPh>
    <rPh sb="2" eb="5">
      <t>ホウコクショ</t>
    </rPh>
    <rPh sb="5" eb="6">
      <t>ナド</t>
    </rPh>
    <phoneticPr fontId="44"/>
  </si>
  <si>
    <t>東京都中央区日本橋室町１丁目１１番１２号</t>
    <rPh sb="0" eb="11">
      <t>トウキョウトチュウオウクニホンバシムロマチ</t>
    </rPh>
    <rPh sb="12" eb="14">
      <t>チョウメ</t>
    </rPh>
    <rPh sb="16" eb="17">
      <t>バン</t>
    </rPh>
    <rPh sb="19" eb="20">
      <t>ゴウ</t>
    </rPh>
    <phoneticPr fontId="44"/>
  </si>
  <si>
    <t>支払期日：</t>
    <phoneticPr fontId="44"/>
  </si>
  <si>
    <t>日本橋水野ビル７階</t>
    <rPh sb="0" eb="3">
      <t>ニホンバシ</t>
    </rPh>
    <rPh sb="3" eb="5">
      <t>ミズノ</t>
    </rPh>
    <rPh sb="8" eb="9">
      <t>カイ</t>
    </rPh>
    <phoneticPr fontId="44"/>
  </si>
  <si>
    <t>担当 : 高　東升</t>
    <rPh sb="0" eb="2">
      <t xml:space="preserve">タントウ </t>
    </rPh>
    <rPh sb="5" eb="6">
      <t>コウ</t>
    </rPh>
    <rPh sb="7" eb="8">
      <t>ヒガシ</t>
    </rPh>
    <rPh sb="8" eb="9">
      <t>ショウ</t>
    </rPh>
    <phoneticPr fontId="44"/>
  </si>
  <si>
    <t>FAX：03-6696-4455</t>
    <phoneticPr fontId="44"/>
  </si>
  <si>
    <t>会社HP：https://www.ssir.co.jp</t>
    <rPh sb="0" eb="2">
      <t>カイシャ</t>
    </rPh>
    <phoneticPr fontId="44"/>
  </si>
  <si>
    <t>氏　名</t>
    <rPh sb="0" eb="1">
      <t>シ</t>
    </rPh>
    <rPh sb="2" eb="3">
      <t>ナ</t>
    </rPh>
    <phoneticPr fontId="44"/>
  </si>
  <si>
    <t>期　間</t>
    <rPh sb="0" eb="1">
      <t>キ</t>
    </rPh>
    <rPh sb="2" eb="3">
      <t>アイダ</t>
    </rPh>
    <phoneticPr fontId="44"/>
  </si>
  <si>
    <t>基準下限</t>
    <rPh sb="0" eb="2">
      <t>キジュン</t>
    </rPh>
    <rPh sb="2" eb="4">
      <t>カゲン</t>
    </rPh>
    <phoneticPr fontId="44"/>
  </si>
  <si>
    <t>基準上限</t>
    <rPh sb="0" eb="2">
      <t>キジュン</t>
    </rPh>
    <rPh sb="2" eb="4">
      <t>ジョウゲン</t>
    </rPh>
    <phoneticPr fontId="44"/>
  </si>
  <si>
    <t>控除単価</t>
    <rPh sb="0" eb="2">
      <t>コウジョ</t>
    </rPh>
    <rPh sb="2" eb="4">
      <t>タンカ</t>
    </rPh>
    <phoneticPr fontId="44"/>
  </si>
  <si>
    <t>加算単価</t>
    <rPh sb="0" eb="2">
      <t>カサン</t>
    </rPh>
    <rPh sb="2" eb="4">
      <t>タンカ</t>
    </rPh>
    <phoneticPr fontId="44"/>
  </si>
  <si>
    <t>当月下限</t>
    <rPh sb="0" eb="2">
      <t>トウゲツ</t>
    </rPh>
    <rPh sb="2" eb="4">
      <t>カゲン</t>
    </rPh>
    <phoneticPr fontId="44"/>
  </si>
  <si>
    <t>当月上限</t>
    <rPh sb="2" eb="4">
      <t>ジョウゲン</t>
    </rPh>
    <phoneticPr fontId="44"/>
  </si>
  <si>
    <t>税率区分</t>
    <rPh sb="0" eb="4">
      <t xml:space="preserve">ゼイリツクブン </t>
    </rPh>
    <phoneticPr fontId="44"/>
  </si>
  <si>
    <t>人　月</t>
    <rPh sb="0" eb="1">
      <t>ヒト</t>
    </rPh>
    <rPh sb="2" eb="3">
      <t>ツキ</t>
    </rPh>
    <phoneticPr fontId="44"/>
  </si>
  <si>
    <t>〇は税率(10%)対象項目</t>
    <rPh sb="2" eb="4">
      <t>ゼイリツ</t>
    </rPh>
    <rPh sb="9" eb="11">
      <t xml:space="preserve">タイショウ </t>
    </rPh>
    <phoneticPr fontId="44"/>
  </si>
  <si>
    <t>10%税率 対象小計</t>
    <rPh sb="3" eb="5">
      <t xml:space="preserve">ゼイリツ </t>
    </rPh>
    <rPh sb="6" eb="8">
      <t xml:space="preserve">タイショウ </t>
    </rPh>
    <rPh sb="8" eb="10">
      <t xml:space="preserve">ショウケイ </t>
    </rPh>
    <phoneticPr fontId="44"/>
  </si>
  <si>
    <t>△は軽減税率(8%)対象項目</t>
    <phoneticPr fontId="44"/>
  </si>
  <si>
    <t>8%税率 対象小計</t>
    <rPh sb="3" eb="5">
      <t xml:space="preserve">テキヨウ </t>
    </rPh>
    <rPh sb="5" eb="7">
      <t xml:space="preserve">タイショウ </t>
    </rPh>
    <phoneticPr fontId="44"/>
  </si>
  <si>
    <t>※備考：</t>
    <rPh sb="1" eb="3">
      <t>ビコウ</t>
    </rPh>
    <phoneticPr fontId="44"/>
  </si>
  <si>
    <t>10% 税額</t>
    <phoneticPr fontId="44"/>
  </si>
  <si>
    <t>8% 税額</t>
    <rPh sb="3" eb="4">
      <t>ショウヒｚ</t>
    </rPh>
    <rPh sb="4" eb="5">
      <t xml:space="preserve">ガク </t>
    </rPh>
    <phoneticPr fontId="44"/>
  </si>
  <si>
    <t>合計(税込)</t>
    <rPh sb="0" eb="2">
      <t xml:space="preserve">ゴウケイ </t>
    </rPh>
    <phoneticPr fontId="44"/>
  </si>
  <si>
    <t>特記事項</t>
    <rPh sb="0" eb="4">
      <t>トッキジコウ</t>
    </rPh>
    <phoneticPr fontId="44"/>
  </si>
  <si>
    <t xml:space="preserve">①、作業報告書など、および請求書はなるべく一緒に翌月の第2営業日までに、提出していただくこととする。
②、作業において品質や納期、勤怠等の契約条件に著しい不履行が発生した場合、減額や契約の中途解除が行われる可能性がある。
③、作業場所は客先指定に従い、作業時間の記録単位は0.5時間とする。ただし、現場によっては客先の時間単位に合わせて調整する。
④、作業場所までの交通費は月額単価に含み、勤務上の発生した出張交通費、宿泊費などに関しては事前連絡する上で別途精算とする。
⑤、契約期間中に長期間の休暇を取る場合は、必ず事前に相談しなければならない。そうしないと、契約解除、減額される可能性がある。
⑥、中途入場、および中途退場の場合は、日割り計算とし、日割率は小数点以下3桁目から切り捨てる。ただし、全額支払いの可能性もある。
⑦、契約終了、および契約更新に関しては、合意する上で必ず１ヶ月前にお互いに連絡しなければならない。
⑧、上記の金額計算に関しては、発生した10円単位以下の金額、および小数点以下の金額は切り捨てとする。
⑨、上記の発生した金額の振込手数料は、貴社負担とする。 </t>
    <phoneticPr fontId="1"/>
  </si>
  <si>
    <t>システム開発支援業務　</t>
    <phoneticPr fontId="44"/>
  </si>
  <si>
    <t>※メモ帳を活用してください。</t>
    <rPh sb="3" eb="4">
      <t>チョウ</t>
    </rPh>
    <rPh sb="5" eb="7">
      <t>カツヨウ</t>
    </rPh>
    <phoneticPr fontId="1"/>
  </si>
  <si>
    <t>※説明：毎月手動で統計してください。</t>
    <rPh sb="1" eb="3">
      <t>セツメイ</t>
    </rPh>
    <rPh sb="4" eb="6">
      <t>マイツキ</t>
    </rPh>
    <rPh sb="6" eb="8">
      <t>シュドウ</t>
    </rPh>
    <rPh sb="9" eb="11">
      <t>トウケイ</t>
    </rPh>
    <phoneticPr fontId="1"/>
  </si>
  <si>
    <t>備考内容</t>
    <rPh sb="0" eb="2">
      <t>ビコウ</t>
    </rPh>
    <rPh sb="2" eb="4">
      <t>ナイヨウ</t>
    </rPh>
    <phoneticPr fontId="1"/>
  </si>
  <si>
    <t>短期PJ、評価OK</t>
    <rPh sb="0" eb="2">
      <t>タンキ</t>
    </rPh>
    <rPh sb="5" eb="7">
      <t>ヒョウカ</t>
    </rPh>
    <phoneticPr fontId="1"/>
  </si>
  <si>
    <t>①、【仕入先会社】と【仕入単価】を忘れないように記入してください。</t>
    <rPh sb="6" eb="8">
      <t>カイシャ</t>
    </rPh>
    <rPh sb="11" eb="13">
      <t>シイレ</t>
    </rPh>
    <rPh sb="17" eb="18">
      <t>ワス</t>
    </rPh>
    <rPh sb="24" eb="26">
      <t>キニュウ</t>
    </rPh>
    <phoneticPr fontId="1"/>
  </si>
  <si>
    <t>②、【要員】が決まったら、速やかに記入してください。</t>
    <rPh sb="7" eb="8">
      <t>キ</t>
    </rPh>
    <rPh sb="13" eb="14">
      <t>スミ</t>
    </rPh>
    <rPh sb="17" eb="19">
      <t>キニュウ</t>
    </rPh>
    <phoneticPr fontId="1"/>
  </si>
  <si>
    <t>③、【取引先会社】と【取引単価】を忘れないように記入してください。</t>
    <rPh sb="6" eb="8">
      <t>カイシャ</t>
    </rPh>
    <rPh sb="11" eb="13">
      <t>トリヒキ</t>
    </rPh>
    <rPh sb="17" eb="18">
      <t>ワス</t>
    </rPh>
    <rPh sb="24" eb="26">
      <t>キニュウ</t>
    </rPh>
    <phoneticPr fontId="1"/>
  </si>
  <si>
    <t>7月</t>
    <rPh sb="1" eb="2">
      <t>ガツ</t>
    </rPh>
    <phoneticPr fontId="1"/>
  </si>
  <si>
    <t>～</t>
    <phoneticPr fontId="1"/>
  </si>
  <si>
    <t>②、事務担当者の連絡情報</t>
    <rPh sb="2" eb="4">
      <t>ジム</t>
    </rPh>
    <rPh sb="4" eb="7">
      <t>タントウシャ</t>
    </rPh>
    <rPh sb="8" eb="10">
      <t>レンラク</t>
    </rPh>
    <rPh sb="10" eb="12">
      <t>ジョウホウ</t>
    </rPh>
    <phoneticPr fontId="1"/>
  </si>
  <si>
    <t>請 求 書</t>
    <rPh sb="0" eb="5">
      <t xml:space="preserve">セイキュウショ </t>
    </rPh>
    <phoneticPr fontId="44"/>
  </si>
  <si>
    <t>請求番号 :</t>
    <rPh sb="0" eb="2">
      <t>セイキュウ</t>
    </rPh>
    <rPh sb="2" eb="3">
      <t xml:space="preserve">ハッコウビ </t>
    </rPh>
    <phoneticPr fontId="44"/>
  </si>
  <si>
    <t>登録番号 :</t>
    <phoneticPr fontId="44"/>
  </si>
  <si>
    <t>T4010001244343</t>
    <phoneticPr fontId="44"/>
  </si>
  <si>
    <t>～</t>
    <phoneticPr fontId="44"/>
  </si>
  <si>
    <t>提出物件：</t>
    <rPh sb="0" eb="2">
      <t>テイシュツ</t>
    </rPh>
    <rPh sb="2" eb="4">
      <t>ブッケン</t>
    </rPh>
    <phoneticPr fontId="44"/>
  </si>
  <si>
    <t>振込期限：</t>
    <rPh sb="0" eb="2">
      <t>フリコミ</t>
    </rPh>
    <rPh sb="2" eb="4">
      <t>キゲン</t>
    </rPh>
    <phoneticPr fontId="44"/>
  </si>
  <si>
    <t>までにお願いします。</t>
    <rPh sb="4" eb="5">
      <t>ネガ</t>
    </rPh>
    <phoneticPr fontId="44"/>
  </si>
  <si>
    <t>下記の通り、ご請求申し上げます。</t>
    <rPh sb="0" eb="2">
      <t xml:space="preserve">カキノトオリ </t>
    </rPh>
    <phoneticPr fontId="44"/>
  </si>
  <si>
    <t>ご請求金額(税込) :</t>
    <phoneticPr fontId="44"/>
  </si>
  <si>
    <t>加算単価</t>
    <rPh sb="0" eb="4">
      <t>カサンタンカ</t>
    </rPh>
    <phoneticPr fontId="44"/>
  </si>
  <si>
    <t>精算金額</t>
    <rPh sb="0" eb="2">
      <t>セイサン</t>
    </rPh>
    <rPh sb="2" eb="4">
      <t>キンガク</t>
    </rPh>
    <phoneticPr fontId="44"/>
  </si>
  <si>
    <t>精算時間</t>
    <rPh sb="0" eb="2">
      <t>セイサン</t>
    </rPh>
    <rPh sb="2" eb="4">
      <t>ジカン</t>
    </rPh>
    <phoneticPr fontId="44"/>
  </si>
  <si>
    <t>月単価(税抜)</t>
    <rPh sb="0" eb="1">
      <t>ツキ</t>
    </rPh>
    <rPh sb="1" eb="3">
      <t xml:space="preserve">タンカ </t>
    </rPh>
    <rPh sb="4" eb="6">
      <t xml:space="preserve">ゼイヌキ </t>
    </rPh>
    <phoneticPr fontId="44"/>
  </si>
  <si>
    <t>合計金額(税抜)</t>
    <rPh sb="0" eb="2">
      <t>ゴウケイ</t>
    </rPh>
    <rPh sb="2" eb="3">
      <t xml:space="preserve">キン </t>
    </rPh>
    <rPh sb="3" eb="4">
      <t xml:space="preserve">キンガク </t>
    </rPh>
    <phoneticPr fontId="44"/>
  </si>
  <si>
    <t>8% 税額</t>
    <phoneticPr fontId="44"/>
  </si>
  <si>
    <t>振込先</t>
    <rPh sb="0" eb="3">
      <t xml:space="preserve">フリコミサキ </t>
    </rPh>
    <phoneticPr fontId="44"/>
  </si>
  <si>
    <t>金融機関・支店</t>
    <rPh sb="0" eb="4">
      <t xml:space="preserve">キンユウキカン </t>
    </rPh>
    <rPh sb="5" eb="7">
      <t xml:space="preserve">シテン </t>
    </rPh>
    <phoneticPr fontId="44"/>
  </si>
  <si>
    <t>みずほ銀行（0001）・日本橋支店（038）</t>
    <rPh sb="3" eb="5">
      <t>ギンコウ</t>
    </rPh>
    <rPh sb="12" eb="15">
      <t>ニホンバシ</t>
    </rPh>
    <phoneticPr fontId="44"/>
  </si>
  <si>
    <t>預金種別</t>
    <rPh sb="0" eb="2">
      <t>ヨキン</t>
    </rPh>
    <rPh sb="2" eb="4">
      <t>シュベツ</t>
    </rPh>
    <phoneticPr fontId="44"/>
  </si>
  <si>
    <t>普通預金</t>
    <rPh sb="0" eb="4">
      <t>フツウヨキン</t>
    </rPh>
    <phoneticPr fontId="44"/>
  </si>
  <si>
    <t>口座番号</t>
    <rPh sb="0" eb="2">
      <t>コウザ</t>
    </rPh>
    <rPh sb="2" eb="4">
      <t>バンゴウ</t>
    </rPh>
    <phoneticPr fontId="44"/>
  </si>
  <si>
    <t>口座名義</t>
    <rPh sb="0" eb="2">
      <t>コウザ</t>
    </rPh>
    <rPh sb="2" eb="4">
      <t>メイギ</t>
    </rPh>
    <phoneticPr fontId="44"/>
  </si>
  <si>
    <t>カ）サンセイソウケン</t>
    <phoneticPr fontId="44"/>
  </si>
  <si>
    <t>株式会社三正総研</t>
    <phoneticPr fontId="44"/>
  </si>
  <si>
    <t>①、請求書明細をご確認の上、お振込期日までに上記口座へお振込お願いいたします。</t>
    <phoneticPr fontId="44"/>
  </si>
  <si>
    <t>月単価(税抜)</t>
    <rPh sb="0" eb="1">
      <t>ガツ</t>
    </rPh>
    <rPh sb="1" eb="3">
      <t xml:space="preserve">タンカ </t>
    </rPh>
    <rPh sb="4" eb="6">
      <t xml:space="preserve">ゼイヌキ </t>
    </rPh>
    <phoneticPr fontId="44"/>
  </si>
  <si>
    <t>稼　働</t>
    <rPh sb="0" eb="1">
      <t>カ</t>
    </rPh>
    <rPh sb="2" eb="3">
      <t>ドウ</t>
    </rPh>
    <phoneticPr fontId="44"/>
  </si>
  <si>
    <t>合計金額(税抜)</t>
    <rPh sb="2" eb="3">
      <t xml:space="preserve">キン </t>
    </rPh>
    <rPh sb="3" eb="4">
      <t xml:space="preserve">キンガク </t>
    </rPh>
    <phoneticPr fontId="44"/>
  </si>
  <si>
    <t>ご発注金額(税込) :</t>
    <rPh sb="1" eb="3">
      <t>ハッチュウ</t>
    </rPh>
    <phoneticPr fontId="44"/>
  </si>
  <si>
    <t>下記の通り、ご発注いたします。</t>
    <rPh sb="0" eb="2">
      <t xml:space="preserve">カキノトオリ </t>
    </rPh>
    <rPh sb="10" eb="11">
      <t xml:space="preserve">モウシアゲマス </t>
    </rPh>
    <phoneticPr fontId="44"/>
  </si>
  <si>
    <t>振込元</t>
    <rPh sb="0" eb="2">
      <t>フリコミ</t>
    </rPh>
    <rPh sb="2" eb="3">
      <t>モト</t>
    </rPh>
    <phoneticPr fontId="44"/>
  </si>
  <si>
    <r>
      <rPr>
        <b/>
        <sz val="11"/>
        <color rgb="FFFF0000"/>
        <rFont val="Yu Gothic"/>
        <family val="3"/>
        <charset val="128"/>
        <scheme val="minor"/>
      </rPr>
      <t>※LOGO</t>
    </r>
    <r>
      <rPr>
        <b/>
        <sz val="11"/>
        <color theme="0"/>
        <rFont val="Yu Gothic"/>
        <family val="3"/>
        <charset val="128"/>
        <scheme val="minor"/>
      </rPr>
      <t>を押すと（発行会社名を選択）、基本契約書雛形を自動的にメールで発行します。</t>
    </r>
    <rPh sb="10" eb="12">
      <t>ハッコウ</t>
    </rPh>
    <rPh sb="14" eb="15">
      <t>メイ</t>
    </rPh>
    <rPh sb="20" eb="24">
      <t>キホンケイヤク</t>
    </rPh>
    <rPh sb="25" eb="27">
      <t>ヒナガタ</t>
    </rPh>
    <rPh sb="36" eb="38">
      <t>ハッコウ</t>
    </rPh>
    <phoneticPr fontId="1"/>
  </si>
  <si>
    <t>4，</t>
  </si>
  <si>
    <t>メールTo（自動）</t>
    <rPh sb="6" eb="8">
      <t>ジドウ</t>
    </rPh>
    <phoneticPr fontId="1"/>
  </si>
  <si>
    <t>メールCc（自動）</t>
    <rPh sb="6" eb="8">
      <t>ジドウ</t>
    </rPh>
    <phoneticPr fontId="1"/>
  </si>
  <si>
    <t>5，</t>
    <phoneticPr fontId="1"/>
  </si>
  <si>
    <t>6，</t>
    <phoneticPr fontId="1"/>
  </si>
  <si>
    <t>いつもお世話になっております。
株式会社三正総研の高です。
貴社の要員様は、弊社の下記の案件面談で合格になりましたので、
ご連絡させていただき、営業中止をお願い致します。
発注書などを準備してから、ご送付させていただきます。</t>
    <rPh sb="16" eb="20">
      <t>カブシキガイシャ</t>
    </rPh>
    <rPh sb="20" eb="24">
      <t>サンセイソウケン</t>
    </rPh>
    <rPh sb="31" eb="33">
      <t>キシャ</t>
    </rPh>
    <rPh sb="34" eb="36">
      <t>ヨウイン</t>
    </rPh>
    <phoneticPr fontId="1"/>
  </si>
  <si>
    <t>7，</t>
    <phoneticPr fontId="1"/>
  </si>
  <si>
    <t>担当者名（自動）</t>
    <rPh sb="0" eb="3">
      <t>タントウシャ</t>
    </rPh>
    <rPh sb="3" eb="4">
      <t>メイ</t>
    </rPh>
    <rPh sb="5" eb="7">
      <t>ジドウ</t>
    </rPh>
    <phoneticPr fontId="1"/>
  </si>
  <si>
    <r>
      <t>会社等名</t>
    </r>
    <r>
      <rPr>
        <sz val="11"/>
        <color rgb="FFFF0000"/>
        <rFont val="Yu Gothic"/>
        <family val="3"/>
        <charset val="128"/>
        <scheme val="minor"/>
      </rPr>
      <t>（手動）</t>
    </r>
    <rPh sb="0" eb="2">
      <t>カイシャ</t>
    </rPh>
    <rPh sb="2" eb="3">
      <t>ナド</t>
    </rPh>
    <rPh sb="3" eb="4">
      <t>メイ</t>
    </rPh>
    <rPh sb="5" eb="7">
      <t>シュドウ</t>
    </rPh>
    <phoneticPr fontId="1"/>
  </si>
  <si>
    <t>仕入先への基本契約締結のコメント</t>
    <phoneticPr fontId="1"/>
  </si>
  <si>
    <t>●契約期間：お客様の発注期間を基準とする
●契約形態：SES準委任
●成果物：勤務報告書など
●勤務時間：現場時間を基準とする
●精算単位：30分、※ただし、お客さんの発注内容による調整。
●支払サイト：60日
●金融機関が休日の場合振込　前•後→前
●勤務表提出期限：翌月の2営業日以内、前倒し提出しても問題なし。
●勤務表＆請求書の提出期限：翌月の2営業日以内、前倒し提出しても問題なし。
●備考 ：入場情報、別途ご連絡
※入場する時に、スーツ着る印鑑持参。
※ほかは発注書をご参照ください。
以上、よろしくお願いいたします。</t>
    <phoneticPr fontId="1"/>
  </si>
  <si>
    <t xml:space="preserve">
-----------案件情報------------</t>
    <phoneticPr fontId="1"/>
  </si>
  <si>
    <t xml:space="preserve">
---------要員/契約情報-----------</t>
    <phoneticPr fontId="1"/>
  </si>
  <si>
    <t>先方メールの件名</t>
    <rPh sb="0" eb="2">
      <t>センポウ</t>
    </rPh>
    <rPh sb="6" eb="8">
      <t>ケンメイ</t>
    </rPh>
    <phoneticPr fontId="1"/>
  </si>
  <si>
    <r>
      <t xml:space="preserve">メール発信内容
</t>
    </r>
    <r>
      <rPr>
        <sz val="11"/>
        <color rgb="FFFF0000"/>
        <rFont val="Yu Gothic"/>
        <family val="3"/>
        <charset val="128"/>
        <scheme val="minor"/>
      </rPr>
      <t>（一部手動）</t>
    </r>
    <rPh sb="3" eb="5">
      <t>ハッシン</t>
    </rPh>
    <rPh sb="5" eb="7">
      <t>ナイヨウ</t>
    </rPh>
    <rPh sb="9" eb="11">
      <t>イチブ</t>
    </rPh>
    <rPh sb="11" eb="13">
      <t>シュドウ</t>
    </rPh>
    <phoneticPr fontId="1"/>
  </si>
  <si>
    <t>TAKAIの署名</t>
    <rPh sb="6" eb="8">
      <t>ショメイ</t>
    </rPh>
    <phoneticPr fontId="1"/>
  </si>
  <si>
    <t>取引先への基本契約締結用の情報</t>
    <phoneticPr fontId="1"/>
  </si>
  <si>
    <t>②、仕入先会社と取引先会社は新規の場合は、よく使われる情報</t>
    <rPh sb="2" eb="7">
      <t>シイレサキカイシャ</t>
    </rPh>
    <rPh sb="8" eb="11">
      <t>トリヒキサキ</t>
    </rPh>
    <rPh sb="11" eb="13">
      <t>ガイシャ</t>
    </rPh>
    <rPh sb="14" eb="16">
      <t>シンキ</t>
    </rPh>
    <rPh sb="17" eb="19">
      <t>バアイ</t>
    </rPh>
    <rPh sb="23" eb="24">
      <t>ツカ</t>
    </rPh>
    <rPh sb="27" eb="29">
      <t>ジョウホウ</t>
    </rPh>
    <phoneticPr fontId="1"/>
  </si>
  <si>
    <r>
      <rPr>
        <b/>
        <sz val="11"/>
        <color rgb="FFFF0000"/>
        <rFont val="Yu Gothic"/>
        <family val="3"/>
        <charset val="128"/>
        <scheme val="minor"/>
      </rPr>
      <t>※LOGO</t>
    </r>
    <r>
      <rPr>
        <b/>
        <sz val="11"/>
        <color theme="0"/>
        <rFont val="Yu Gothic"/>
        <family val="3"/>
        <charset val="128"/>
        <scheme val="minor"/>
      </rPr>
      <t>を押すと、合格メールを自動的に作成、自動送信します。</t>
    </r>
    <rPh sb="10" eb="12">
      <t>ゴウカク</t>
    </rPh>
    <rPh sb="16" eb="19">
      <t>ジドウテキ</t>
    </rPh>
    <rPh sb="20" eb="22">
      <t>サクセイ</t>
    </rPh>
    <rPh sb="23" eb="25">
      <t>ジドウ</t>
    </rPh>
    <rPh sb="25" eb="27">
      <t>ソウシン</t>
    </rPh>
    <phoneticPr fontId="1"/>
  </si>
  <si>
    <t>①、仕入先からの要員が合格する時に、メール送信</t>
    <rPh sb="2" eb="4">
      <t>シイレ</t>
    </rPh>
    <rPh sb="4" eb="5">
      <t>サキ</t>
    </rPh>
    <rPh sb="8" eb="10">
      <t>ヨウイン</t>
    </rPh>
    <rPh sb="11" eb="13">
      <t>ゴウカク</t>
    </rPh>
    <rPh sb="15" eb="16">
      <t>トキ</t>
    </rPh>
    <rPh sb="21" eb="23">
      <t>ソウシン</t>
    </rPh>
    <phoneticPr fontId="1"/>
  </si>
  <si>
    <t>年月</t>
    <rPh sb="0" eb="2">
      <t>ネンガツ</t>
    </rPh>
    <phoneticPr fontId="1"/>
  </si>
  <si>
    <r>
      <rPr>
        <b/>
        <sz val="11"/>
        <color theme="1"/>
        <rFont val="Microsoft YaHei"/>
        <family val="3"/>
        <charset val="134"/>
      </rPr>
      <t xml:space="preserve">                                                        </t>
    </r>
    <r>
      <rPr>
        <b/>
        <sz val="11"/>
        <color theme="1"/>
        <rFont val="Yu Gothic"/>
        <family val="3"/>
        <charset val="128"/>
        <scheme val="minor"/>
      </rPr>
      <t>特記事項の記入</t>
    </r>
    <rPh sb="56" eb="60">
      <t>トッキジコウ</t>
    </rPh>
    <rPh sb="61" eb="63">
      <t>キニュウ</t>
    </rPh>
    <phoneticPr fontId="1"/>
  </si>
  <si>
    <t>発注書を発行メールの内容についてのテンプレート</t>
    <rPh sb="0" eb="3">
      <t>ハッチュウショ</t>
    </rPh>
    <rPh sb="4" eb="6">
      <t>ハッコウ</t>
    </rPh>
    <rPh sb="10" eb="12">
      <t>ナイヨウ</t>
    </rPh>
    <phoneticPr fontId="1"/>
  </si>
  <si>
    <t>いつもお世話になっております。
株式会社三正総研の高でございます。
平素は格別のご高配を賜り、厚く御礼申し上げます。 
この度、メール件名の通り、発注書を添付ファイルにて送付させていただきますので、
ご確認の程よろしくお願い申し上げます。
【発注内容】
添付した発注書の通りです。
弊社では電子書類管理を行っておりますため、紙の原本は発行いたしません。
何卒ご理解賜りますようお願い申し上げます。
つきましては、
ご不明点やご質問等がございましたら、どうぞお気軽にお問い合わせください。
今後とも、何卒よろしくお願い申し上げます。</t>
    <rPh sb="68" eb="70">
      <t>ケンメイ</t>
    </rPh>
    <rPh sb="71" eb="72">
      <t>トオ</t>
    </rPh>
    <rPh sb="74" eb="77">
      <t>ハッチュウショ</t>
    </rPh>
    <rPh sb="133" eb="136">
      <t>ハッチュウショ</t>
    </rPh>
    <phoneticPr fontId="1"/>
  </si>
  <si>
    <r>
      <rPr>
        <sz val="11"/>
        <color theme="1"/>
        <rFont val="Microsoft JhengHei"/>
        <family val="2"/>
        <charset val="134"/>
      </rPr>
      <t>7</t>
    </r>
    <r>
      <rPr>
        <sz val="11"/>
        <color theme="1"/>
        <rFont val="Yu Gothic"/>
        <family val="2"/>
        <scheme val="minor"/>
      </rPr>
      <t>，</t>
    </r>
    <phoneticPr fontId="1"/>
  </si>
  <si>
    <t>いつもお世話になっております。
株式会社三正総研の高でございます。
平素は格別のご高配を賜り、厚く御礼申し上げます。 
この度、メール件名の通り、請求書を添付ファイルにて送付させていただきますので、
ご確認の程よろしくお願い申し上げます。
【請求内容】
添付した請求書の通りです。
弊社では電子書類管理を行っておりますため、紙の原本は発行いたしません。
何卒ご理解賜りますようお願い申し上げます。
つきましては、指定の期日までにお振込み頂きますようお願い申し上げます。 
ご不明点やご質問等がございましたら、どうぞお気軽にお問い合わせください。
今後とも、何卒よろしくお願い申し上げます。</t>
    <phoneticPr fontId="1"/>
  </si>
  <si>
    <t>１，</t>
    <phoneticPr fontId="1"/>
  </si>
  <si>
    <t>２，</t>
    <phoneticPr fontId="1"/>
  </si>
  <si>
    <t>３，</t>
    <phoneticPr fontId="1"/>
  </si>
  <si>
    <t>請求書を発行メールの内容についてのテンプレート</t>
    <rPh sb="0" eb="3">
      <t>セイキュウショ</t>
    </rPh>
    <rPh sb="4" eb="6">
      <t>ハッコウ</t>
    </rPh>
    <rPh sb="10" eb="12">
      <t>ナイヨウ</t>
    </rPh>
    <phoneticPr fontId="1"/>
  </si>
  <si>
    <r>
      <t xml:space="preserve">メールの件名
</t>
    </r>
    <r>
      <rPr>
        <sz val="11"/>
        <color rgb="FFFF0000"/>
        <rFont val="Yu Gothic"/>
        <family val="3"/>
        <charset val="128"/>
        <scheme val="minor"/>
      </rPr>
      <t>（自動変更）</t>
    </r>
    <rPh sb="4" eb="6">
      <t>ケンメイ</t>
    </rPh>
    <rPh sb="8" eb="10">
      <t>ジドウ</t>
    </rPh>
    <rPh sb="10" eb="12">
      <t>ヘンコウ</t>
    </rPh>
    <phoneticPr fontId="1"/>
  </si>
  <si>
    <r>
      <t>メールTo</t>
    </r>
    <r>
      <rPr>
        <sz val="11"/>
        <color rgb="FFFF0000"/>
        <rFont val="Yu Gothic"/>
        <family val="3"/>
        <charset val="128"/>
        <scheme val="minor"/>
      </rPr>
      <t>（自動変更）</t>
    </r>
    <phoneticPr fontId="1"/>
  </si>
  <si>
    <r>
      <t>メールCc</t>
    </r>
    <r>
      <rPr>
        <sz val="11"/>
        <color rgb="FFFF0000"/>
        <rFont val="Yu Gothic"/>
        <family val="3"/>
        <charset val="128"/>
        <scheme val="minor"/>
      </rPr>
      <t>（自動変更）</t>
    </r>
    <phoneticPr fontId="1"/>
  </si>
  <si>
    <r>
      <t>担当者名</t>
    </r>
    <r>
      <rPr>
        <sz val="11"/>
        <color rgb="FFFF0000"/>
        <rFont val="Yu Gothic"/>
        <family val="3"/>
        <charset val="128"/>
        <scheme val="minor"/>
      </rPr>
      <t>（自動変更）</t>
    </r>
    <rPh sb="0" eb="3">
      <t>タントウシャ</t>
    </rPh>
    <rPh sb="3" eb="4">
      <t>メイ</t>
    </rPh>
    <phoneticPr fontId="1"/>
  </si>
  <si>
    <r>
      <t>会社等名</t>
    </r>
    <r>
      <rPr>
        <sz val="11"/>
        <color rgb="FFFF0000"/>
        <rFont val="Yu Gothic"/>
        <family val="3"/>
        <charset val="128"/>
        <scheme val="minor"/>
      </rPr>
      <t>（自動変更）</t>
    </r>
    <rPh sb="0" eb="2">
      <t>カイシャ</t>
    </rPh>
    <rPh sb="2" eb="3">
      <t>ナド</t>
    </rPh>
    <rPh sb="3" eb="4">
      <t>メイ</t>
    </rPh>
    <phoneticPr fontId="1"/>
  </si>
  <si>
    <r>
      <t xml:space="preserve">発信内容
</t>
    </r>
    <r>
      <rPr>
        <sz val="11"/>
        <color rgb="FFFF0000"/>
        <rFont val="Yu Gothic"/>
        <family val="3"/>
        <charset val="128"/>
        <scheme val="minor"/>
      </rPr>
      <t>（固定）</t>
    </r>
    <rPh sb="0" eb="2">
      <t>ハッシン</t>
    </rPh>
    <rPh sb="2" eb="4">
      <t>ナイヨウ</t>
    </rPh>
    <rPh sb="6" eb="8">
      <t>コテイ</t>
    </rPh>
    <phoneticPr fontId="1"/>
  </si>
  <si>
    <t>作業報告書等</t>
    <phoneticPr fontId="44"/>
  </si>
  <si>
    <t>2024年07月01日</t>
    <phoneticPr fontId="1"/>
  </si>
  <si>
    <t>2024年07月31日</t>
    <phoneticPr fontId="1"/>
  </si>
  <si>
    <t>月末締め、</t>
    <rPh sb="0" eb="2">
      <t>ガツマツ</t>
    </rPh>
    <rPh sb="2" eb="3">
      <t>シ</t>
    </rPh>
    <phoneticPr fontId="44"/>
  </si>
  <si>
    <t>※銀行休業の場合に前営業日にてお支払い</t>
    <phoneticPr fontId="1"/>
  </si>
  <si>
    <t>手動計算（税抜）</t>
    <rPh sb="0" eb="2">
      <t>シュドウ</t>
    </rPh>
    <rPh sb="2" eb="4">
      <t>ケイサン</t>
    </rPh>
    <rPh sb="5" eb="7">
      <t>ゼイヌ</t>
    </rPh>
    <phoneticPr fontId="1"/>
  </si>
  <si>
    <t>一時金額(税抜)</t>
    <rPh sb="0" eb="2">
      <t>イチジ</t>
    </rPh>
    <rPh sb="2" eb="4">
      <t>キンガク</t>
    </rPh>
    <rPh sb="5" eb="7">
      <t>ゼイヌキ</t>
    </rPh>
    <phoneticPr fontId="44"/>
  </si>
  <si>
    <t>雑費金額(内税)</t>
    <phoneticPr fontId="1"/>
  </si>
  <si>
    <t>月別売上高</t>
    <rPh sb="0" eb="1">
      <t>ガツ</t>
    </rPh>
    <rPh sb="1" eb="2">
      <t>ベツ</t>
    </rPh>
    <rPh sb="2" eb="5">
      <t>ウリアゲダカ</t>
    </rPh>
    <phoneticPr fontId="1"/>
  </si>
  <si>
    <t>事業年度開始</t>
    <rPh sb="0" eb="4">
      <t>ジギョウネンド</t>
    </rPh>
    <rPh sb="4" eb="6">
      <t>カイシ</t>
    </rPh>
    <phoneticPr fontId="1"/>
  </si>
  <si>
    <r>
      <t xml:space="preserve">雑費等
</t>
    </r>
    <r>
      <rPr>
        <sz val="10"/>
        <color rgb="FFFF0000"/>
        <rFont val="Yu Gothic"/>
        <family val="3"/>
        <charset val="128"/>
        <scheme val="minor"/>
      </rPr>
      <t>(内税)</t>
    </r>
    <phoneticPr fontId="1"/>
  </si>
  <si>
    <t>取引先会社名</t>
    <rPh sb="0" eb="2">
      <t>トリヒキ</t>
    </rPh>
    <rPh sb="2" eb="3">
      <t>サキ</t>
    </rPh>
    <rPh sb="3" eb="6">
      <t>カイシャメイ</t>
    </rPh>
    <phoneticPr fontId="1"/>
  </si>
  <si>
    <t>会社別売上高</t>
    <rPh sb="0" eb="2">
      <t>カイシャ</t>
    </rPh>
    <rPh sb="2" eb="3">
      <t>ベツ</t>
    </rPh>
    <rPh sb="3" eb="6">
      <t>ウリアゲダカ</t>
    </rPh>
    <phoneticPr fontId="1"/>
  </si>
  <si>
    <t>当月日付</t>
    <rPh sb="0" eb="2">
      <t>トウゲツ</t>
    </rPh>
    <rPh sb="2" eb="4">
      <t>ヒヅケ</t>
    </rPh>
    <phoneticPr fontId="1"/>
  </si>
  <si>
    <t>会社別利益</t>
    <rPh sb="0" eb="2">
      <t>カイシャ</t>
    </rPh>
    <rPh sb="2" eb="3">
      <t>ベツ</t>
    </rPh>
    <rPh sb="3" eb="5">
      <t>リエキ</t>
    </rPh>
    <phoneticPr fontId="1"/>
  </si>
  <si>
    <t>見 積 書</t>
    <rPh sb="0" eb="1">
      <t>ミ</t>
    </rPh>
    <rPh sb="2" eb="3">
      <t>セキ</t>
    </rPh>
    <phoneticPr fontId="44"/>
  </si>
  <si>
    <t>①、見積書明細をご確認の上、発注書のご発行をいただくようお願いいたします。</t>
    <rPh sb="2" eb="5">
      <t>ミツモリショ</t>
    </rPh>
    <rPh sb="5" eb="7">
      <t>メイサイ</t>
    </rPh>
    <rPh sb="14" eb="17">
      <t>ハッチュウショ</t>
    </rPh>
    <rPh sb="19" eb="21">
      <t>ハッコウ</t>
    </rPh>
    <phoneticPr fontId="44"/>
  </si>
  <si>
    <t>ご見積金額(税込) :</t>
    <rPh sb="1" eb="3">
      <t>ミツモリ</t>
    </rPh>
    <rPh sb="3" eb="5">
      <t>キンガク</t>
    </rPh>
    <phoneticPr fontId="44"/>
  </si>
  <si>
    <t>いつもお世話になっております。
株式会社三正総研の高でございます。
平素は格別のご高配を賜り、厚く御礼申し上げます。 
この度、メール件名の通り、見積書を添付ファイルにて送付させていただきますので、
ご確認の程よろしくお願い申し上げます。
【見積内容】
添付した見積書の通りです。
弊社では電子書類管理を行っておりますため、紙の原本は発行いたしません。
何卒ご理解賜りますようお願い申し上げます。
つきましては、指定の期日までにお振込み頂きますようお願い申し上げます。 
ご不明点やご質問等がございましたら、どうぞお気軽にお問い合わせください。
今後とも、何卒よろしくお願い申し上げます。</t>
    <rPh sb="74" eb="77">
      <t>ミツモリショ</t>
    </rPh>
    <rPh sb="133" eb="136">
      <t>ミツモリショ</t>
    </rPh>
    <phoneticPr fontId="1"/>
  </si>
  <si>
    <t>見積番号 :</t>
    <rPh sb="0" eb="2">
      <t>ミツモリ</t>
    </rPh>
    <rPh sb="2" eb="3">
      <t xml:space="preserve">ハッコウビ </t>
    </rPh>
    <phoneticPr fontId="44"/>
  </si>
  <si>
    <r>
      <t xml:space="preserve">発注書＆合格連絡発行メール
</t>
    </r>
    <r>
      <rPr>
        <sz val="11"/>
        <color rgb="FFFF0000"/>
        <rFont val="Yu Gothic"/>
        <family val="3"/>
        <charset val="128"/>
        <scheme val="minor"/>
      </rPr>
      <t>（仕入先）</t>
    </r>
    <rPh sb="0" eb="3">
      <t>ハッチュウショ</t>
    </rPh>
    <rPh sb="4" eb="6">
      <t>ゴウカク</t>
    </rPh>
    <rPh sb="8" eb="10">
      <t>ハッコウ</t>
    </rPh>
    <rPh sb="15" eb="18">
      <t>シイレサキ</t>
    </rPh>
    <phoneticPr fontId="1"/>
  </si>
  <si>
    <r>
      <t xml:space="preserve">請求書＆見積書発行メール
</t>
    </r>
    <r>
      <rPr>
        <sz val="11"/>
        <color rgb="FFFF0000"/>
        <rFont val="Yu Gothic"/>
        <family val="3"/>
        <charset val="128"/>
        <scheme val="minor"/>
      </rPr>
      <t>（取引先）</t>
    </r>
    <rPh sb="0" eb="3">
      <t>セイキュウショ</t>
    </rPh>
    <rPh sb="4" eb="7">
      <t>ミツモリショ</t>
    </rPh>
    <rPh sb="7" eb="9">
      <t>ハッコウ</t>
    </rPh>
    <rPh sb="14" eb="17">
      <t>トリヒキサキ</t>
    </rPh>
    <phoneticPr fontId="1"/>
  </si>
  <si>
    <t>2024年7月16日</t>
    <phoneticPr fontId="1"/>
  </si>
  <si>
    <t>SSIR20240716113137</t>
    <phoneticPr fontId="1"/>
  </si>
  <si>
    <r>
      <t>▶発注書PDFのファイル出力保存場所：</t>
    </r>
    <r>
      <rPr>
        <sz val="11"/>
        <color rgb="FFFF0000"/>
        <rFont val="Yu Gothic"/>
        <family val="3"/>
        <charset val="128"/>
        <scheme val="minor"/>
      </rPr>
      <t>（自動入力）</t>
    </r>
    <rPh sb="1" eb="4">
      <t>ハッチュウショ</t>
    </rPh>
    <rPh sb="20" eb="22">
      <t>ジドウ</t>
    </rPh>
    <rPh sb="22" eb="24">
      <t>ニュウリョク</t>
    </rPh>
    <phoneticPr fontId="1"/>
  </si>
  <si>
    <r>
      <t>▶請求書PDFのファイル出力保存場所：</t>
    </r>
    <r>
      <rPr>
        <sz val="11"/>
        <color rgb="FFFF0000"/>
        <rFont val="Yu Gothic"/>
        <family val="3"/>
        <charset val="128"/>
        <scheme val="minor"/>
      </rPr>
      <t>（自動入力）</t>
    </r>
    <phoneticPr fontId="1"/>
  </si>
  <si>
    <r>
      <t>▶見積書PDFのファイル出力保存場所：</t>
    </r>
    <r>
      <rPr>
        <sz val="11"/>
        <color rgb="FFFF0000"/>
        <rFont val="Yu Gothic"/>
        <family val="3"/>
        <charset val="128"/>
        <scheme val="minor"/>
      </rPr>
      <t>（自動入力）</t>
    </r>
    <rPh sb="1" eb="4">
      <t>ミツモリショ</t>
    </rPh>
    <phoneticPr fontId="1"/>
  </si>
  <si>
    <t>▶ご希望の発注書シート名を変更後、右側セルに入力：</t>
    <rPh sb="2" eb="4">
      <t>キボウ</t>
    </rPh>
    <rPh sb="11" eb="12">
      <t>メイ</t>
    </rPh>
    <rPh sb="13" eb="15">
      <t>ヘンコウ</t>
    </rPh>
    <rPh sb="15" eb="16">
      <t>ゴ</t>
    </rPh>
    <rPh sb="17" eb="19">
      <t>ミギガワ</t>
    </rPh>
    <rPh sb="22" eb="24">
      <t>ニュウリョク</t>
    </rPh>
    <phoneticPr fontId="1"/>
  </si>
  <si>
    <t>▶ご希望の発注書PDFのファイル出力の保存場所：</t>
    <rPh sb="2" eb="4">
      <t>キボウ</t>
    </rPh>
    <phoneticPr fontId="1"/>
  </si>
  <si>
    <t>▶ご希望の請求書PDFのファイル出力の保存場所：</t>
    <rPh sb="2" eb="4">
      <t>キボウ</t>
    </rPh>
    <rPh sb="5" eb="8">
      <t>セイキュウショ</t>
    </rPh>
    <phoneticPr fontId="1"/>
  </si>
  <si>
    <t>▶ご希望の見積書PDFのファイル出力の保存場所：</t>
    <rPh sb="2" eb="4">
      <t>キボウ</t>
    </rPh>
    <rPh sb="5" eb="8">
      <t>ミツモリショ</t>
    </rPh>
    <phoneticPr fontId="1"/>
  </si>
  <si>
    <t>SSIR20240716122113</t>
    <phoneticPr fontId="1"/>
  </si>
  <si>
    <r>
      <t xml:space="preserve">TAKAI署名
</t>
    </r>
    <r>
      <rPr>
        <sz val="11"/>
        <color rgb="FFFF0000"/>
        <rFont val="Yu Gothic"/>
        <family val="3"/>
        <charset val="128"/>
        <scheme val="minor"/>
      </rPr>
      <t>（選択後、自動変更）</t>
    </r>
    <rPh sb="5" eb="7">
      <t>ショメイ</t>
    </rPh>
    <rPh sb="9" eb="11">
      <t>センタク</t>
    </rPh>
    <rPh sb="11" eb="12">
      <t>ゴ</t>
    </rPh>
    <rPh sb="13" eb="15">
      <t>ジドウ</t>
    </rPh>
    <rPh sb="15" eb="17">
      <t>ヘンコウ</t>
    </rPh>
    <phoneticPr fontId="1"/>
  </si>
  <si>
    <r>
      <t xml:space="preserve">YYY担当者
</t>
    </r>
    <r>
      <rPr>
        <sz val="10.5"/>
        <color rgb="FFFF0000"/>
        <rFont val="Yu Gothic"/>
        <family val="3"/>
        <charset val="128"/>
        <scheme val="minor"/>
      </rPr>
      <t>（選択後、自動変更）</t>
    </r>
    <rPh sb="3" eb="6">
      <t>タントウシャ</t>
    </rPh>
    <phoneticPr fontId="1"/>
  </si>
  <si>
    <r>
      <t xml:space="preserve">ZZZ担当者
</t>
    </r>
    <r>
      <rPr>
        <sz val="10.5"/>
        <color rgb="FFFF0000"/>
        <rFont val="Yu Gothic"/>
        <family val="3"/>
        <charset val="128"/>
        <scheme val="minor"/>
      </rPr>
      <t>（選択後、自動変更）</t>
    </r>
    <rPh sb="3" eb="6">
      <t>タントウシャ</t>
    </rPh>
    <phoneticPr fontId="1"/>
  </si>
  <si>
    <r>
      <t xml:space="preserve">YYY担当者
</t>
    </r>
    <r>
      <rPr>
        <sz val="10.5"/>
        <color rgb="FFFF0000"/>
        <rFont val="Yu Gothic"/>
        <family val="3"/>
        <charset val="128"/>
        <scheme val="minor"/>
      </rPr>
      <t>（選択後、自動変更）</t>
    </r>
    <rPh sb="3" eb="6">
      <t>タントウシャ</t>
    </rPh>
    <rPh sb="8" eb="10">
      <t>センタク</t>
    </rPh>
    <rPh sb="10" eb="11">
      <t>ゴ</t>
    </rPh>
    <rPh sb="12" eb="14">
      <t>ジドウ</t>
    </rPh>
    <rPh sb="14" eb="16">
      <t>ヘンコウ</t>
    </rPh>
    <phoneticPr fontId="1"/>
  </si>
  <si>
    <r>
      <t xml:space="preserve">ZZZ担当者
</t>
    </r>
    <r>
      <rPr>
        <sz val="10.5"/>
        <color rgb="FFFF0000"/>
        <rFont val="Yu Gothic"/>
        <family val="3"/>
        <charset val="128"/>
        <scheme val="minor"/>
      </rPr>
      <t>（選択後、自動変更）</t>
    </r>
    <rPh sb="3" eb="6">
      <t>タントウシャ</t>
    </rPh>
    <rPh sb="8" eb="10">
      <t>センタク</t>
    </rPh>
    <rPh sb="10" eb="11">
      <t>ゴ</t>
    </rPh>
    <rPh sb="12" eb="14">
      <t>ジドウ</t>
    </rPh>
    <rPh sb="14" eb="16">
      <t>ヘンコウ</t>
    </rPh>
    <phoneticPr fontId="1"/>
  </si>
  <si>
    <t>三正総研_発注書（みずほ銀行）</t>
    <rPh sb="5" eb="8">
      <t>ハッチュウショ</t>
    </rPh>
    <phoneticPr fontId="1"/>
  </si>
  <si>
    <t>三正総研_見積書（みずほ銀行）</t>
    <rPh sb="5" eb="8">
      <t>ミツモリショ</t>
    </rPh>
    <phoneticPr fontId="1"/>
  </si>
  <si>
    <t>▶ご希望の請求書シート名を変更後、右側セルに入力：</t>
    <rPh sb="2" eb="4">
      <t>キボウ</t>
    </rPh>
    <rPh sb="5" eb="8">
      <t>セイキュウショ</t>
    </rPh>
    <rPh sb="11" eb="12">
      <t>メイ</t>
    </rPh>
    <rPh sb="13" eb="15">
      <t>ヘンコウ</t>
    </rPh>
    <rPh sb="15" eb="16">
      <t>ゴ</t>
    </rPh>
    <rPh sb="17" eb="19">
      <t>ミギガワ</t>
    </rPh>
    <rPh sb="22" eb="24">
      <t>ニュウリョク</t>
    </rPh>
    <phoneticPr fontId="1"/>
  </si>
  <si>
    <t>▶ご希望の見積書シート名を変更後、右側セルに入力：</t>
    <rPh sb="2" eb="4">
      <t>キボウ</t>
    </rPh>
    <rPh sb="5" eb="8">
      <t>ミツモリショ</t>
    </rPh>
    <rPh sb="11" eb="12">
      <t>メイ</t>
    </rPh>
    <rPh sb="13" eb="15">
      <t>ヘンコウ</t>
    </rPh>
    <rPh sb="15" eb="16">
      <t>ゴ</t>
    </rPh>
    <rPh sb="17" eb="19">
      <t>ミギガワ</t>
    </rPh>
    <rPh sb="22" eb="24">
      <t>ニュウリョク</t>
    </rPh>
    <phoneticPr fontId="1"/>
  </si>
  <si>
    <t>二、機能紹介</t>
    <rPh sb="0" eb="1">
      <t>ニ</t>
    </rPh>
    <rPh sb="2" eb="6">
      <t>キノウショウカイ</t>
    </rPh>
    <phoneticPr fontId="1"/>
  </si>
  <si>
    <t>7、</t>
    <phoneticPr fontId="1"/>
  </si>
  <si>
    <t>▶この管理表を、ご希望のバックアップ保存場所：</t>
    <rPh sb="3" eb="6">
      <t>カンリヒョウ</t>
    </rPh>
    <rPh sb="9" eb="11">
      <t>キボウ</t>
    </rPh>
    <rPh sb="18" eb="20">
      <t>ホゾン</t>
    </rPh>
    <rPh sb="20" eb="22">
      <t>バショ</t>
    </rPh>
    <phoneticPr fontId="1"/>
  </si>
  <si>
    <t>8、</t>
    <phoneticPr fontId="1"/>
  </si>
  <si>
    <r>
      <rPr>
        <b/>
        <sz val="16"/>
        <color theme="0"/>
        <rFont val="Yu Gothic"/>
        <family val="3"/>
        <charset val="128"/>
        <scheme val="minor"/>
      </rPr>
      <t>一、※初期設定※</t>
    </r>
    <r>
      <rPr>
        <b/>
        <sz val="16"/>
        <color theme="1"/>
        <rFont val="Yu Gothic"/>
        <family val="3"/>
        <charset val="128"/>
        <scheme val="minor"/>
      </rPr>
      <t xml:space="preserve">
</t>
    </r>
    <r>
      <rPr>
        <b/>
        <sz val="11"/>
        <color rgb="FFFF0000"/>
        <rFont val="Yu Gothic"/>
        <family val="3"/>
        <charset val="128"/>
        <scheme val="minor"/>
      </rPr>
      <t>※この「※初期設定＆機能紹介」のシート名を変更しないでください。</t>
    </r>
    <rPh sb="0" eb="1">
      <t>イチ</t>
    </rPh>
    <rPh sb="3" eb="5">
      <t>ショキ</t>
    </rPh>
    <rPh sb="5" eb="7">
      <t>セッテイ</t>
    </rPh>
    <rPh sb="14" eb="18">
      <t>ショキセッテイ</t>
    </rPh>
    <rPh sb="19" eb="21">
      <t>キノウ</t>
    </rPh>
    <rPh sb="21" eb="23">
      <t>ショウカイ</t>
    </rPh>
    <rPh sb="28" eb="29">
      <t>メイ</t>
    </rPh>
    <rPh sb="30" eb="32">
      <t>ヘンコウ</t>
    </rPh>
    <phoneticPr fontId="1"/>
  </si>
  <si>
    <r>
      <t xml:space="preserve">フォルダ番号
</t>
    </r>
    <r>
      <rPr>
        <b/>
        <sz val="11"/>
        <color rgb="FFFF0000"/>
        <rFont val="Yu Gothic"/>
        <family val="3"/>
        <charset val="128"/>
        <scheme val="minor"/>
      </rPr>
      <t>(自動変更)</t>
    </r>
    <rPh sb="4" eb="6">
      <t>バンゴウ</t>
    </rPh>
    <rPh sb="8" eb="10">
      <t>ジドウ</t>
    </rPh>
    <rPh sb="10" eb="12">
      <t>ヘンコウ</t>
    </rPh>
    <phoneticPr fontId="1"/>
  </si>
  <si>
    <t>三正総研_請求書（みずほ銀行）</t>
    <phoneticPr fontId="1"/>
  </si>
  <si>
    <t>9、</t>
    <phoneticPr fontId="1"/>
  </si>
  <si>
    <t>1、</t>
    <phoneticPr fontId="1"/>
  </si>
  <si>
    <t>2、</t>
    <phoneticPr fontId="1"/>
  </si>
  <si>
    <t>3、</t>
    <phoneticPr fontId="1"/>
  </si>
  <si>
    <t>4、</t>
    <phoneticPr fontId="1"/>
  </si>
  <si>
    <t>5、</t>
    <phoneticPr fontId="1"/>
  </si>
  <si>
    <t>6、</t>
    <phoneticPr fontId="1"/>
  </si>
  <si>
    <t>▶貴社の最新事業年度開始年月、形式：「2024年04月」</t>
    <rPh sb="1" eb="3">
      <t>キシャ</t>
    </rPh>
    <rPh sb="4" eb="6">
      <t>サイシン</t>
    </rPh>
    <rPh sb="6" eb="8">
      <t>ジギョウ</t>
    </rPh>
    <rPh sb="8" eb="10">
      <t>ネンド</t>
    </rPh>
    <rPh sb="10" eb="12">
      <t>カイシ</t>
    </rPh>
    <rPh sb="12" eb="13">
      <t>ネン</t>
    </rPh>
    <rPh sb="13" eb="14">
      <t>ガツ</t>
    </rPh>
    <rPh sb="15" eb="17">
      <t>ケイシキ</t>
    </rPh>
    <rPh sb="23" eb="24">
      <t>ネン</t>
    </rPh>
    <rPh sb="26" eb="27">
      <t>ガツ</t>
    </rPh>
    <phoneticPr fontId="1"/>
  </si>
  <si>
    <t>▶この管理表を、ご希望の自動バックアップ頻度：</t>
    <rPh sb="3" eb="5">
      <t>カンリ</t>
    </rPh>
    <rPh sb="5" eb="6">
      <t>ヒョウ</t>
    </rPh>
    <rPh sb="9" eb="11">
      <t>キボウ</t>
    </rPh>
    <rPh sb="12" eb="14">
      <t>ジドウ</t>
    </rPh>
    <rPh sb="20" eb="22">
      <t>ヒンド</t>
    </rPh>
    <phoneticPr fontId="1"/>
  </si>
  <si>
    <t>月別粗利益</t>
    <rPh sb="0" eb="2">
      <t>ツキベツ</t>
    </rPh>
    <rPh sb="2" eb="5">
      <t>アラリエキ</t>
    </rPh>
    <phoneticPr fontId="1"/>
  </si>
  <si>
    <t>月別手数料</t>
    <rPh sb="0" eb="2">
      <t>ガツベツ</t>
    </rPh>
    <rPh sb="2" eb="5">
      <t>テスウリョウ</t>
    </rPh>
    <phoneticPr fontId="1"/>
  </si>
  <si>
    <t>10、</t>
    <phoneticPr fontId="1"/>
  </si>
  <si>
    <t>※ご自由に設定いただけますが、具体的な設定場所は開発者にご連絡ください。※</t>
    <phoneticPr fontId="1"/>
  </si>
  <si>
    <t>※上記の以外のシート名を変更しないでください。ご注意ください。</t>
    <rPh sb="1" eb="3">
      <t>ジョウキ</t>
    </rPh>
    <rPh sb="4" eb="6">
      <t>イガイ</t>
    </rPh>
    <rPh sb="10" eb="11">
      <t>メイ</t>
    </rPh>
    <rPh sb="12" eb="14">
      <t>ヘンコウ</t>
    </rPh>
    <rPh sb="24" eb="26">
      <t>チュウイ</t>
    </rPh>
    <phoneticPr fontId="1"/>
  </si>
  <si>
    <t>一、</t>
    <rPh sb="0" eb="1">
      <t>イチ</t>
    </rPh>
    <phoneticPr fontId="1"/>
  </si>
  <si>
    <t>本システムの利便性を向上させるために、「初期設定」機能を導入しました。ご活用ください。</t>
    <phoneticPr fontId="1"/>
  </si>
  <si>
    <t>二、</t>
    <rPh sb="0" eb="1">
      <t>ニ</t>
    </rPh>
    <phoneticPr fontId="1"/>
  </si>
  <si>
    <t>▶データの統計機能は、VBA実行時のパスワード：</t>
    <rPh sb="5" eb="7">
      <t>トウケイ</t>
    </rPh>
    <rPh sb="7" eb="9">
      <t>キノウ</t>
    </rPh>
    <rPh sb="14" eb="16">
      <t>ジッコウ</t>
    </rPh>
    <rPh sb="16" eb="17">
      <t>ジ</t>
    </rPh>
    <phoneticPr fontId="1"/>
  </si>
  <si>
    <t>Ver.2.0</t>
    <phoneticPr fontId="1"/>
  </si>
  <si>
    <r>
      <t>④、【出金】と【入金】の状況を確認してください。</t>
    </r>
    <r>
      <rPr>
        <b/>
        <sz val="11"/>
        <color rgb="FFFF0000"/>
        <rFont val="Yu Gothic"/>
        <family val="3"/>
        <charset val="128"/>
        <scheme val="minor"/>
      </rPr>
      <t>※【出金＆入金合計】は見込み</t>
    </r>
    <rPh sb="3" eb="5">
      <t>シュッキン</t>
    </rPh>
    <rPh sb="12" eb="14">
      <t>ジョウキョウ</t>
    </rPh>
    <rPh sb="15" eb="17">
      <t>カクニン</t>
    </rPh>
    <rPh sb="26" eb="28">
      <t>シュッキン</t>
    </rPh>
    <rPh sb="35" eb="37">
      <t>ミコ</t>
    </rPh>
    <phoneticPr fontId="1"/>
  </si>
  <si>
    <t>株式会社三正総研</t>
    <rPh sb="0" eb="8">
      <t>カブシキガイシャサンセイソウケン</t>
    </rPh>
    <phoneticPr fontId="1"/>
  </si>
  <si>
    <t>30分間</t>
  </si>
  <si>
    <t>H株式会社</t>
    <phoneticPr fontId="1"/>
  </si>
  <si>
    <t>J株式会社</t>
    <phoneticPr fontId="1"/>
  </si>
  <si>
    <t>株式会社B</t>
    <rPh sb="0" eb="4">
      <t>カブシキガイシャ</t>
    </rPh>
    <phoneticPr fontId="1"/>
  </si>
  <si>
    <t>I株式会社</t>
    <phoneticPr fontId="1"/>
  </si>
  <si>
    <t>G株式会社</t>
    <phoneticPr fontId="1"/>
  </si>
  <si>
    <t>株式会社A</t>
    <rPh sb="0" eb="4">
      <t>カブシキガイシャ</t>
    </rPh>
    <phoneticPr fontId="1"/>
  </si>
  <si>
    <t>株式会社C</t>
    <rPh sb="0" eb="4">
      <t>カブシキガイシャ</t>
    </rPh>
    <phoneticPr fontId="1"/>
  </si>
  <si>
    <t>株式会社D</t>
    <phoneticPr fontId="1"/>
  </si>
  <si>
    <t>株式会社E</t>
    <phoneticPr fontId="1"/>
  </si>
  <si>
    <t>株式会社F</t>
    <phoneticPr fontId="1"/>
  </si>
  <si>
    <t>株式会社G</t>
    <phoneticPr fontId="1"/>
  </si>
  <si>
    <t>A株式会社</t>
  </si>
  <si>
    <t>A株式会社</t>
    <phoneticPr fontId="1"/>
  </si>
  <si>
    <t>B株式会社</t>
    <phoneticPr fontId="1"/>
  </si>
  <si>
    <t>C株式会社</t>
    <phoneticPr fontId="1"/>
  </si>
  <si>
    <t>D株式会社</t>
    <phoneticPr fontId="1"/>
  </si>
  <si>
    <t>E株式会社</t>
    <rPh sb="1" eb="5">
      <t>カブシキガイシャ</t>
    </rPh>
    <phoneticPr fontId="1"/>
  </si>
  <si>
    <t>F株式会社</t>
    <phoneticPr fontId="1"/>
  </si>
  <si>
    <t>K株式会社</t>
    <rPh sb="1" eb="5">
      <t>カブシキガイシャ</t>
    </rPh>
    <phoneticPr fontId="1"/>
  </si>
  <si>
    <t>三菱UFJ銀行　A店</t>
    <rPh sb="0" eb="2">
      <t>ミツビシ</t>
    </rPh>
    <rPh sb="5" eb="7">
      <t>ギンコウ</t>
    </rPh>
    <rPh sb="9" eb="10">
      <t>テン</t>
    </rPh>
    <phoneticPr fontId="1"/>
  </si>
  <si>
    <t>GMOあおぞらネット銀行
B支店</t>
    <rPh sb="10" eb="12">
      <t>ギンコウ</t>
    </rPh>
    <rPh sb="14" eb="16">
      <t>シテン</t>
    </rPh>
    <phoneticPr fontId="1"/>
  </si>
  <si>
    <t>りそな銀行
C支店（593）</t>
    <rPh sb="3" eb="5">
      <t>ギンコウ</t>
    </rPh>
    <rPh sb="7" eb="9">
      <t>シテン</t>
    </rPh>
    <phoneticPr fontId="1"/>
  </si>
  <si>
    <t>みずほ銀行　D支店</t>
    <rPh sb="3" eb="5">
      <t>ギンコウ</t>
    </rPh>
    <rPh sb="7" eb="9">
      <t>シテン</t>
    </rPh>
    <phoneticPr fontId="1"/>
  </si>
  <si>
    <t>みずほ銀行
E支店</t>
    <rPh sb="3" eb="5">
      <t>ギンコウ</t>
    </rPh>
    <rPh sb="7" eb="9">
      <t>シテン</t>
    </rPh>
    <rPh sb="8" eb="9">
      <t>テン</t>
    </rPh>
    <phoneticPr fontId="1"/>
  </si>
  <si>
    <t>普）1234567</t>
    <rPh sb="0" eb="1">
      <t>フ</t>
    </rPh>
    <phoneticPr fontId="1"/>
  </si>
  <si>
    <t>AK</t>
    <phoneticPr fontId="1"/>
  </si>
  <si>
    <t>BK</t>
    <phoneticPr fontId="1"/>
  </si>
  <si>
    <t>CK</t>
    <phoneticPr fontId="1"/>
  </si>
  <si>
    <t>DK</t>
    <phoneticPr fontId="1"/>
  </si>
  <si>
    <t>KD</t>
    <phoneticPr fontId="1"/>
  </si>
  <si>
    <t>EK</t>
    <phoneticPr fontId="1"/>
  </si>
  <si>
    <t>FK</t>
    <phoneticPr fontId="1"/>
  </si>
  <si>
    <t>KE</t>
    <phoneticPr fontId="1"/>
  </si>
  <si>
    <t>GK</t>
    <phoneticPr fontId="1"/>
  </si>
  <si>
    <t>HK</t>
    <phoneticPr fontId="1"/>
  </si>
  <si>
    <t>IK</t>
    <phoneticPr fontId="1"/>
  </si>
  <si>
    <t>KF</t>
    <phoneticPr fontId="1"/>
  </si>
  <si>
    <t>JK</t>
    <phoneticPr fontId="1"/>
  </si>
  <si>
    <t>KK</t>
    <phoneticPr fontId="1"/>
  </si>
  <si>
    <t>KG</t>
    <phoneticPr fontId="1"/>
  </si>
  <si>
    <t>DK.J</t>
    <phoneticPr fontId="1"/>
  </si>
  <si>
    <t>KD.J</t>
    <phoneticPr fontId="1"/>
  </si>
  <si>
    <t>EK.J</t>
    <phoneticPr fontId="1"/>
  </si>
  <si>
    <t>FK.J</t>
    <phoneticPr fontId="1"/>
  </si>
  <si>
    <t>KA</t>
    <phoneticPr fontId="1"/>
  </si>
  <si>
    <t>KB</t>
    <phoneticPr fontId="1"/>
  </si>
  <si>
    <t>KC</t>
    <phoneticPr fontId="1"/>
  </si>
  <si>
    <t>ka@ksa.co.jp</t>
    <phoneticPr fontId="1"/>
  </si>
  <si>
    <t>kb@ksb.co.jp</t>
    <phoneticPr fontId="1"/>
  </si>
  <si>
    <t>kc@ksc.co.jp</t>
    <phoneticPr fontId="1"/>
  </si>
  <si>
    <r>
      <rPr>
        <sz val="11"/>
        <color theme="1"/>
        <rFont val="Yu Gothic"/>
        <family val="3"/>
        <charset val="128"/>
      </rPr>
      <t>tk</t>
    </r>
    <r>
      <rPr>
        <sz val="11"/>
        <color theme="1"/>
        <rFont val="Yu Gothic"/>
        <family val="3"/>
        <charset val="128"/>
        <scheme val="minor"/>
      </rPr>
      <t>@ssir.co.jp</t>
    </r>
    <phoneticPr fontId="1"/>
  </si>
  <si>
    <t>ak@aks.co.jp</t>
    <phoneticPr fontId="1"/>
  </si>
  <si>
    <t>bk@bks.co.jp</t>
    <phoneticPr fontId="1"/>
  </si>
  <si>
    <t>ck@cks.co.jp</t>
    <phoneticPr fontId="1"/>
  </si>
  <si>
    <t>dk.j@dks.co.jp</t>
    <phoneticPr fontId="1"/>
  </si>
  <si>
    <t>kd.j@ksd.co.jp</t>
    <phoneticPr fontId="1"/>
  </si>
  <si>
    <t>ke@kse.co.jp</t>
    <phoneticPr fontId="1"/>
  </si>
  <si>
    <t>kf@ksf.co.jp</t>
    <phoneticPr fontId="1"/>
  </si>
  <si>
    <t>kg@ksg.co.jp</t>
    <phoneticPr fontId="1"/>
  </si>
  <si>
    <t>ek.j@eks.co.jp</t>
    <phoneticPr fontId="1"/>
  </si>
  <si>
    <t>fk.j@ekf.co.jp</t>
    <phoneticPr fontId="1"/>
  </si>
  <si>
    <t>gk@gks.co.jp</t>
    <phoneticPr fontId="1"/>
  </si>
  <si>
    <t>hk@hks.co.jp</t>
    <phoneticPr fontId="1"/>
  </si>
  <si>
    <t>ik@iks.co.jp</t>
    <phoneticPr fontId="1"/>
  </si>
  <si>
    <t>jk@jks.co.jp</t>
    <phoneticPr fontId="1"/>
  </si>
  <si>
    <t>kk@kks.co.jp</t>
    <phoneticPr fontId="1"/>
  </si>
  <si>
    <t>k.n@ksb.co.jp;sl@ksb.co.jp;tk@ssir.co.jp</t>
    <phoneticPr fontId="1"/>
  </si>
  <si>
    <t>jm@kks.co.jp;tk@ssir.co.jp</t>
    <phoneticPr fontId="1"/>
  </si>
  <si>
    <t>sl@bks.co.jp;g@bks.co.jp;tk@ssir.co.jp</t>
    <phoneticPr fontId="1"/>
  </si>
  <si>
    <t>dk@dks.co.jp;tk@ssir.co.jp</t>
    <phoneticPr fontId="1"/>
  </si>
  <si>
    <t>hw@ksf.co.jp.cn;tk@ssir.co.jp</t>
    <phoneticPr fontId="1"/>
  </si>
  <si>
    <t>ii@iks.co.jp;tk@ssir.co.jp</t>
    <phoneticPr fontId="1"/>
  </si>
  <si>
    <t>wz@hks.co.jp;tk@ssir.co.jp</t>
    <phoneticPr fontId="1"/>
  </si>
  <si>
    <r>
      <t>eg@ksd.co.jp.jp</t>
    </r>
    <r>
      <rPr>
        <sz val="11"/>
        <color theme="1"/>
        <rFont val="Microsoft YaHei"/>
        <family val="3"/>
        <charset val="134"/>
      </rPr>
      <t>;</t>
    </r>
    <r>
      <rPr>
        <sz val="11"/>
        <color theme="1"/>
        <rFont val="Yu Gothic"/>
        <family val="3"/>
        <charset val="128"/>
        <scheme val="minor"/>
      </rPr>
      <t>tk@ssir.co.jp</t>
    </r>
    <phoneticPr fontId="1"/>
  </si>
  <si>
    <t>eo@eks.co.jp;tk@ssir.co.jp</t>
    <phoneticPr fontId="1"/>
  </si>
  <si>
    <t>pl@ekf.co.jp;tk@ssir.co.jp</t>
    <phoneticPr fontId="1"/>
  </si>
  <si>
    <t>dd@kse.co.jp;tk@ssir.co.jp</t>
    <phoneticPr fontId="1"/>
  </si>
  <si>
    <t>株式会社B</t>
    <phoneticPr fontId="1"/>
  </si>
  <si>
    <t>Y.H</t>
    <phoneticPr fontId="1"/>
  </si>
  <si>
    <t>S.T</t>
    <phoneticPr fontId="1"/>
  </si>
  <si>
    <t>C.T</t>
    <phoneticPr fontId="1"/>
  </si>
  <si>
    <t>X.A</t>
    <phoneticPr fontId="1"/>
  </si>
  <si>
    <t>東京
在宅あり</t>
    <rPh sb="0" eb="2">
      <t>トウキョウ</t>
    </rPh>
    <rPh sb="3" eb="5">
      <t>ザイタク</t>
    </rPh>
    <phoneticPr fontId="1"/>
  </si>
  <si>
    <t>新宿
在宅あり</t>
    <rPh sb="0" eb="2">
      <t>シンジュク</t>
    </rPh>
    <rPh sb="3" eb="5">
      <t>ザイタク</t>
    </rPh>
    <phoneticPr fontId="1"/>
  </si>
  <si>
    <t>豊洲
在宅なし</t>
    <rPh sb="0" eb="2">
      <t>トヨス</t>
    </rPh>
    <rPh sb="3" eb="5">
      <t>ザイタク</t>
    </rPh>
    <phoneticPr fontId="1"/>
  </si>
  <si>
    <t>若手COBOL</t>
    <rPh sb="0" eb="2">
      <t>ワカテ</t>
    </rPh>
    <phoneticPr fontId="1"/>
  </si>
  <si>
    <t>ワイエッチ</t>
    <phoneticPr fontId="1"/>
  </si>
  <si>
    <t>シーティー</t>
    <phoneticPr fontId="1"/>
  </si>
  <si>
    <t>エックスアイ</t>
    <phoneticPr fontId="1"/>
  </si>
  <si>
    <t>エスティー</t>
    <phoneticPr fontId="1"/>
  </si>
  <si>
    <t>Z.Z</t>
    <phoneticPr fontId="1"/>
  </si>
  <si>
    <t>ゼーゼー</t>
    <phoneticPr fontId="1"/>
  </si>
  <si>
    <t>B.M</t>
    <phoneticPr fontId="1"/>
  </si>
  <si>
    <t>ビエーム</t>
    <phoneticPr fontId="1"/>
  </si>
  <si>
    <t>D.Y</t>
    <phoneticPr fontId="1"/>
  </si>
  <si>
    <t>ディーワイ</t>
    <phoneticPr fontId="1"/>
  </si>
  <si>
    <t>株式会社A</t>
    <phoneticPr fontId="1"/>
  </si>
  <si>
    <t>基本契約書の登録を行いましたので、電子署名をお願い致します。
契約元：株式会社三正総研
契約先：A株式会社
対象文書：
①業務委託基本契約書；
②秘密保持契約書（NDA）；
③個人情報の取扱いに関する契約書；
尚、サイン期限は２週間のため、至急ご対応いただけますようお願い申し上げます。</t>
    <phoneticPr fontId="1"/>
  </si>
  <si>
    <t>●案件名：システム開発支援
●業務従事者：IO（エオ）
●入場日：8月1日～予定
●作業場所：東京
●基本単価：65万+税
●精算範囲：150-200</t>
    <rPh sb="38" eb="40">
      <t>ヨテイ</t>
    </rPh>
    <rPh sb="47" eb="49">
      <t>トウキョウ</t>
    </rPh>
    <rPh sb="60" eb="61">
      <t>ゼイ</t>
    </rPh>
    <phoneticPr fontId="1"/>
  </si>
  <si>
    <r>
      <t xml:space="preserve">【案件概要】システム開発支援
【工　　程】製造～総合テスト
【期　　間】2024/07～
【募集人数】1名
【作業場所】東京
【必要スキル】 VB.NETを使用した画面開発経験
【面　　談】webで２回
【精算範囲】150-200
</t>
    </r>
    <r>
      <rPr>
        <b/>
        <sz val="10.5"/>
        <color theme="1"/>
        <rFont val="Yu Gothic"/>
        <family val="3"/>
        <charset val="128"/>
        <scheme val="minor"/>
      </rPr>
      <t>　　　.
　　　.
　　　.
　　　.
　　　.
　　　.</t>
    </r>
    <rPh sb="10" eb="12">
      <t>カイハツ</t>
    </rPh>
    <rPh sb="12" eb="14">
      <t>シエン</t>
    </rPh>
    <rPh sb="31" eb="32">
      <t>キ</t>
    </rPh>
    <rPh sb="34" eb="35">
      <t>アイダ</t>
    </rPh>
    <rPh sb="46" eb="48">
      <t>ボシュウ</t>
    </rPh>
    <rPh sb="48" eb="50">
      <t>ニンズウ</t>
    </rPh>
    <rPh sb="55" eb="57">
      <t>サギョウ</t>
    </rPh>
    <rPh sb="57" eb="59">
      <t>バショ</t>
    </rPh>
    <rPh sb="64" eb="66">
      <t>ヒツヨウ</t>
    </rPh>
    <rPh sb="90" eb="91">
      <t>メン</t>
    </rPh>
    <rPh sb="93" eb="94">
      <t>ダン</t>
    </rPh>
    <rPh sb="100" eb="101">
      <t>カイ</t>
    </rPh>
    <rPh sb="103" eb="107">
      <t>セイサンハンイ</t>
    </rPh>
    <phoneticPr fontId="1"/>
  </si>
  <si>
    <r>
      <rPr>
        <sz val="9"/>
        <color theme="1"/>
        <rFont val="Microsoft YaHei"/>
        <family val="3"/>
        <charset val="134"/>
      </rPr>
      <t>C.T</t>
    </r>
    <r>
      <rPr>
        <sz val="9"/>
        <color theme="1"/>
        <rFont val="Yu Gothic"/>
        <family val="3"/>
        <charset val="128"/>
        <scheme val="minor"/>
      </rPr>
      <t>の発注書は3ヶ月分→2024年7月～9月末</t>
    </r>
    <phoneticPr fontId="1"/>
  </si>
  <si>
    <t>株式会社X</t>
  </si>
  <si>
    <t>X.Y</t>
    <phoneticPr fontId="1"/>
  </si>
  <si>
    <t>エックスワイ</t>
    <phoneticPr fontId="1"/>
  </si>
  <si>
    <t>S.Y</t>
    <phoneticPr fontId="1"/>
  </si>
  <si>
    <t>エスワイ</t>
    <phoneticPr fontId="1"/>
  </si>
  <si>
    <t>取引先&amp;仕入先</t>
  </si>
  <si>
    <t>仕入先&amp;取引先</t>
  </si>
  <si>
    <t>担当者</t>
    <rPh sb="0" eb="3">
      <t>タントウシャ</t>
    </rPh>
    <phoneticPr fontId="1"/>
  </si>
  <si>
    <t>O.T</t>
    <phoneticPr fontId="1"/>
  </si>
  <si>
    <t>L.U</t>
    <phoneticPr fontId="1"/>
  </si>
  <si>
    <t>U.U</t>
    <phoneticPr fontId="1"/>
  </si>
  <si>
    <t>オーティー</t>
    <phoneticPr fontId="1"/>
  </si>
  <si>
    <t>エルユー</t>
    <phoneticPr fontId="1"/>
  </si>
  <si>
    <t>ユーユー</t>
    <phoneticPr fontId="1"/>
  </si>
  <si>
    <t>K株式会社</t>
    <phoneticPr fontId="1"/>
  </si>
  <si>
    <t>株式会社H</t>
    <phoneticPr fontId="1"/>
  </si>
  <si>
    <r>
      <t xml:space="preserve">当月金額
</t>
    </r>
    <r>
      <rPr>
        <b/>
        <sz val="10"/>
        <color rgb="FFFF0000"/>
        <rFont val="Yu Gothic"/>
        <family val="3"/>
        <charset val="128"/>
        <scheme val="minor"/>
      </rPr>
      <t>(</t>
    </r>
    <r>
      <rPr>
        <sz val="10"/>
        <color rgb="FFFF0000"/>
        <rFont val="Yu Gothic"/>
        <family val="3"/>
        <charset val="128"/>
        <scheme val="minor"/>
      </rPr>
      <t>自動計算)</t>
    </r>
    <rPh sb="0" eb="2">
      <t>トウゲツ</t>
    </rPh>
    <rPh sb="2" eb="4">
      <t>キンガク</t>
    </rPh>
    <rPh sb="3" eb="4">
      <t>シュッキン</t>
    </rPh>
    <rPh sb="6" eb="8">
      <t>ジドウ</t>
    </rPh>
    <rPh sb="8" eb="10">
      <t>ケイサン</t>
    </rPh>
    <phoneticPr fontId="1"/>
  </si>
  <si>
    <r>
      <t xml:space="preserve">当月金額
</t>
    </r>
    <r>
      <rPr>
        <sz val="10"/>
        <color rgb="FFFF0000"/>
        <rFont val="Yu Gothic"/>
        <family val="3"/>
        <charset val="128"/>
        <scheme val="minor"/>
      </rPr>
      <t>(自動計算)</t>
    </r>
    <rPh sb="0" eb="2">
      <t>トウゲツ</t>
    </rPh>
    <rPh sb="2" eb="4">
      <t>キンガク</t>
    </rPh>
    <rPh sb="3" eb="4">
      <t>ニュウキン</t>
    </rPh>
    <rPh sb="6" eb="8">
      <t>ジドウ</t>
    </rPh>
    <rPh sb="8" eb="10">
      <t>ケイサン</t>
    </rPh>
    <phoneticPr fontId="1"/>
  </si>
  <si>
    <t>安全性を確保し、不正利用を防止するために、本システムの使用環境に応じた設定を行っています。例えば、PCのCPU ID、ハードディスクID、ネットワークIP、社内サーバーID、クラウド環境など。</t>
    <phoneticPr fontId="1"/>
  </si>
  <si>
    <t>三、</t>
    <rPh sb="0" eb="1">
      <t>サン</t>
    </rPh>
    <phoneticPr fontId="1"/>
  </si>
  <si>
    <t>毎月1日から3日の期間に「請求関連業務」を2回自動通知し、11日から13日の期間に「出金状況の関連業務」を2回自動通知し、26日から28日の期間に「入金確認の関連業務」を2回自動通知します。</t>
    <rPh sb="0" eb="2">
      <t>マイツキ</t>
    </rPh>
    <rPh sb="2" eb="4">
      <t>ツイタチ</t>
    </rPh>
    <rPh sb="7" eb="8">
      <t>ニチ</t>
    </rPh>
    <rPh sb="9" eb="11">
      <t>キカン</t>
    </rPh>
    <rPh sb="13" eb="15">
      <t>セイキュウ</t>
    </rPh>
    <rPh sb="15" eb="17">
      <t>カンレン</t>
    </rPh>
    <rPh sb="17" eb="19">
      <t>ギョウム</t>
    </rPh>
    <rPh sb="22" eb="23">
      <t>カイ</t>
    </rPh>
    <rPh sb="23" eb="25">
      <t>ジドウ</t>
    </rPh>
    <rPh sb="25" eb="27">
      <t>ツウチ</t>
    </rPh>
    <rPh sb="31" eb="32">
      <t>ニチ</t>
    </rPh>
    <rPh sb="36" eb="37">
      <t>ニチ</t>
    </rPh>
    <rPh sb="38" eb="40">
      <t>キカン</t>
    </rPh>
    <rPh sb="42" eb="44">
      <t>シュッキン</t>
    </rPh>
    <rPh sb="44" eb="46">
      <t>ジョウキョウ</t>
    </rPh>
    <rPh sb="47" eb="49">
      <t>カンレン</t>
    </rPh>
    <rPh sb="49" eb="51">
      <t>ギョウム</t>
    </rPh>
    <rPh sb="54" eb="55">
      <t>カイ</t>
    </rPh>
    <rPh sb="55" eb="57">
      <t>ジドウ</t>
    </rPh>
    <rPh sb="57" eb="59">
      <t>ツウチ</t>
    </rPh>
    <rPh sb="63" eb="64">
      <t>ニチ</t>
    </rPh>
    <rPh sb="68" eb="69">
      <t>ニチ</t>
    </rPh>
    <rPh sb="70" eb="72">
      <t>キカン</t>
    </rPh>
    <rPh sb="74" eb="76">
      <t>ニュウキン</t>
    </rPh>
    <rPh sb="76" eb="78">
      <t>カクニン</t>
    </rPh>
    <rPh sb="79" eb="81">
      <t>カンレン</t>
    </rPh>
    <rPh sb="81" eb="83">
      <t>ギョウム</t>
    </rPh>
    <rPh sb="86" eb="87">
      <t>カイ</t>
    </rPh>
    <rPh sb="87" eb="89">
      <t>ジドウ</t>
    </rPh>
    <rPh sb="89" eb="91">
      <t>ツウチ</t>
    </rPh>
    <phoneticPr fontId="1"/>
  </si>
  <si>
    <t>四、</t>
    <rPh sb="0" eb="1">
      <t>ヨン</t>
    </rPh>
    <phoneticPr fontId="1"/>
  </si>
  <si>
    <t>作業ワークブックは、ご希望のバックアップ頻度に応じて自動的にバックアップされます。例えば、5分、10分、30分、1時間、3時間、6時間、12時間、24時間、999時間の間隔でバックアップできます。</t>
    <rPh sb="0" eb="2">
      <t>サギョウ</t>
    </rPh>
    <rPh sb="11" eb="13">
      <t>キボウ</t>
    </rPh>
    <rPh sb="20" eb="22">
      <t>ヒンド</t>
    </rPh>
    <rPh sb="23" eb="24">
      <t>オウ</t>
    </rPh>
    <rPh sb="26" eb="29">
      <t>ジドウテキ</t>
    </rPh>
    <rPh sb="41" eb="42">
      <t>タト</t>
    </rPh>
    <rPh sb="46" eb="47">
      <t>フン</t>
    </rPh>
    <rPh sb="50" eb="51">
      <t>フン</t>
    </rPh>
    <rPh sb="54" eb="55">
      <t>フン</t>
    </rPh>
    <rPh sb="57" eb="59">
      <t>ジカン</t>
    </rPh>
    <rPh sb="61" eb="63">
      <t>ジカン</t>
    </rPh>
    <rPh sb="65" eb="67">
      <t>ジカン</t>
    </rPh>
    <rPh sb="70" eb="72">
      <t>ジカン</t>
    </rPh>
    <rPh sb="75" eb="77">
      <t>ジカン</t>
    </rPh>
    <rPh sb="81" eb="83">
      <t>ジカン</t>
    </rPh>
    <rPh sb="84" eb="86">
      <t>カンカク</t>
    </rPh>
    <phoneticPr fontId="1"/>
  </si>
  <si>
    <t>五、</t>
    <rPh sb="0" eb="1">
      <t>ゴ</t>
    </rPh>
    <phoneticPr fontId="1"/>
  </si>
  <si>
    <t>六、</t>
    <rPh sb="0" eb="1">
      <t>ロク</t>
    </rPh>
    <phoneticPr fontId="1"/>
  </si>
  <si>
    <t>▼以下は、「翌月のシートを作成」機能を実行した後の画面です。一部エリアの情報をリセットしました。例えば、前月に中途入退場した場合、その月が1人月未満であれば、翌月から「1」に設定します。</t>
    <phoneticPr fontId="1"/>
  </si>
  <si>
    <t>▼下記の主要「作業画面」に従い、一部機能でデータ入力ミスを防止するための自動化判断を行います。※これから、各ボタンの機能をご紹介いたします。</t>
    <rPh sb="7" eb="9">
      <t>サギョウ</t>
    </rPh>
    <rPh sb="18" eb="20">
      <t>キノウ</t>
    </rPh>
    <rPh sb="36" eb="38">
      <t>ジドウ</t>
    </rPh>
    <rPh sb="38" eb="39">
      <t>カ</t>
    </rPh>
    <rPh sb="39" eb="41">
      <t>ハンダン</t>
    </rPh>
    <rPh sb="53" eb="54">
      <t>カク</t>
    </rPh>
    <rPh sb="58" eb="60">
      <t>キノウ</t>
    </rPh>
    <rPh sb="62" eb="64">
      <t>ショウカイ</t>
    </rPh>
    <phoneticPr fontId="1"/>
  </si>
  <si>
    <t>SSIR20240726200430</t>
    <phoneticPr fontId="1"/>
  </si>
  <si>
    <t>2024年7月26日</t>
    <phoneticPr fontId="1"/>
  </si>
  <si>
    <t>2024年08月01日</t>
    <phoneticPr fontId="1"/>
  </si>
  <si>
    <t>2024年08月31日</t>
    <phoneticPr fontId="1"/>
  </si>
  <si>
    <t>B株式会社</t>
  </si>
  <si>
    <t>C.T</t>
  </si>
  <si>
    <t>-</t>
  </si>
  <si>
    <t>▶ご希望の基本契約書雛形のフォルダ出力の場所：</t>
  </si>
  <si>
    <t>▶ご希望の基本契約書雛形発行メールの引用場所：</t>
    <rPh sb="12" eb="14">
      <t>ハッコウ</t>
    </rPh>
    <rPh sb="18" eb="20">
      <t>インヨウ</t>
    </rPh>
    <phoneticPr fontId="1"/>
  </si>
  <si>
    <t>11、</t>
    <phoneticPr fontId="1"/>
  </si>
  <si>
    <t>12、</t>
    <phoneticPr fontId="1"/>
  </si>
  <si>
    <r>
      <t xml:space="preserve">▶弊社、契約締結用の情報：
</t>
    </r>
    <r>
      <rPr>
        <sz val="11"/>
        <color theme="1"/>
        <rFont val="Microsoft JhengHei"/>
        <family val="2"/>
      </rPr>
      <t>─────────────────────────</t>
    </r>
    <r>
      <rPr>
        <sz val="11"/>
        <color theme="1"/>
        <rFont val="Yu Gothic"/>
        <family val="2"/>
        <scheme val="minor"/>
      </rPr>
      <t xml:space="preserve"> 
・契約担当者：XXXXX
・Toのメール：XXXXX
・個人携帯：XXXXX
・会社名：株式会社三正総研
・カタカナ：カブシキガイシャサンセイソウケン
・代表取締役：鷹居　正昇（たかい　まさのり）
・TEL/FAX：03-6696-4455
・会社HP：https://www.ssir.co.jp
・所在地：〒103-0022　東京都中央区日本橋室町1丁目11番12号　日本橋水野ビル7階</t>
    </r>
    <phoneticPr fontId="1"/>
  </si>
  <si>
    <t>Y.H</t>
  </si>
  <si>
    <t>xxxxx</t>
    <phoneticPr fontId="1"/>
  </si>
  <si>
    <t>XXXXX</t>
    <phoneticPr fontId="1"/>
  </si>
  <si>
    <r>
      <t xml:space="preserve">
</t>
    </r>
    <r>
      <rPr>
        <sz val="10.5"/>
        <color theme="1"/>
        <rFont val="Yu Gothic"/>
        <family val="2"/>
      </rPr>
      <t xml:space="preserve">
</t>
    </r>
    <r>
      <rPr>
        <sz val="10.5"/>
        <color theme="1"/>
        <rFont val="Microsoft JhengHei"/>
        <family val="2"/>
      </rPr>
      <t>┏</t>
    </r>
    <r>
      <rPr>
        <sz val="10.5"/>
        <color theme="1"/>
        <rFont val="Yu Gothic"/>
        <family val="2"/>
      </rPr>
      <t xml:space="preserve"> </t>
    </r>
    <r>
      <rPr>
        <sz val="10.5"/>
        <color theme="1"/>
        <rFont val="Microsoft JhengHei"/>
        <family val="2"/>
      </rPr>
      <t>───────────────────────────────────</t>
    </r>
    <r>
      <rPr>
        <sz val="10.5"/>
        <color theme="1"/>
        <rFont val="Yu Gothic"/>
        <family val="2"/>
      </rPr>
      <t xml:space="preserve"> </t>
    </r>
    <r>
      <rPr>
        <sz val="10.5"/>
        <color theme="1"/>
        <rFont val="Microsoft JhengHei"/>
        <family val="2"/>
      </rPr>
      <t>┓</t>
    </r>
    <r>
      <rPr>
        <sz val="10.5"/>
        <color theme="1"/>
        <rFont val="Yu Gothic"/>
        <family val="2"/>
      </rPr>
      <t xml:space="preserve">
</t>
    </r>
    <r>
      <rPr>
        <sz val="10.5"/>
        <color theme="1"/>
        <rFont val="Yu Gothic"/>
        <family val="2"/>
        <charset val="128"/>
      </rPr>
      <t xml:space="preserve">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t>
    </r>
    <r>
      <rPr>
        <sz val="10.5"/>
        <color theme="1"/>
        <rFont val="Microsoft JhengHei"/>
        <family val="2"/>
      </rPr>
      <t>┗</t>
    </r>
    <r>
      <rPr>
        <sz val="10.5"/>
        <color theme="1"/>
        <rFont val="Yu Gothic"/>
        <family val="2"/>
      </rPr>
      <t xml:space="preserve"> </t>
    </r>
    <r>
      <rPr>
        <sz val="10.5"/>
        <color theme="1"/>
        <rFont val="Microsoft JhengHei"/>
        <family val="2"/>
      </rPr>
      <t>───────────────────────────────────</t>
    </r>
    <r>
      <rPr>
        <sz val="10.5"/>
        <color theme="1"/>
        <rFont val="Yu Gothic"/>
        <family val="2"/>
      </rPr>
      <t xml:space="preserve"> </t>
    </r>
    <r>
      <rPr>
        <sz val="10.5"/>
        <color theme="1"/>
        <rFont val="Microsoft JhengHei"/>
        <family val="2"/>
      </rPr>
      <t>┛</t>
    </r>
    <phoneticPr fontId="1"/>
  </si>
  <si>
    <r>
      <t xml:space="preserve">
</t>
    </r>
    <r>
      <rPr>
        <sz val="10.5"/>
        <color theme="1"/>
        <rFont val="Microsoft JhengHei"/>
        <family val="2"/>
      </rPr>
      <t>┏</t>
    </r>
    <r>
      <rPr>
        <sz val="10.5"/>
        <color theme="1"/>
        <rFont val="Yu Gothic"/>
        <family val="2"/>
        <scheme val="minor"/>
      </rPr>
      <t xml:space="preserve"> </t>
    </r>
    <r>
      <rPr>
        <sz val="10.5"/>
        <color theme="1"/>
        <rFont val="Microsoft JhengHei"/>
        <family val="2"/>
      </rPr>
      <t>───────────────────────────────────</t>
    </r>
    <r>
      <rPr>
        <sz val="10.5"/>
        <color theme="1"/>
        <rFont val="Yu Gothic"/>
        <family val="2"/>
        <scheme val="minor"/>
      </rPr>
      <t xml:space="preserve"> </t>
    </r>
    <r>
      <rPr>
        <sz val="10.5"/>
        <color theme="1"/>
        <rFont val="Microsoft JhengHei"/>
        <family val="2"/>
      </rPr>
      <t>┓</t>
    </r>
    <r>
      <rPr>
        <sz val="10.5"/>
        <color theme="1"/>
        <rFont val="Yu Gothic"/>
        <family val="2"/>
        <scheme val="minor"/>
      </rPr>
      <t xml:space="preserve">
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t>
    </r>
    <r>
      <rPr>
        <sz val="10.5"/>
        <color theme="1"/>
        <rFont val="Microsoft JhengHei"/>
        <family val="2"/>
      </rPr>
      <t>┗</t>
    </r>
    <r>
      <rPr>
        <sz val="10.5"/>
        <color theme="1"/>
        <rFont val="Yu Gothic"/>
        <family val="2"/>
        <scheme val="minor"/>
      </rPr>
      <t xml:space="preserve"> </t>
    </r>
    <r>
      <rPr>
        <sz val="10.5"/>
        <color theme="1"/>
        <rFont val="Microsoft JhengHei"/>
        <family val="2"/>
      </rPr>
      <t>───────────────────────────────────</t>
    </r>
    <r>
      <rPr>
        <sz val="10.5"/>
        <color theme="1"/>
        <rFont val="Yu Gothic"/>
        <family val="2"/>
        <scheme val="minor"/>
      </rPr>
      <t xml:space="preserve"> </t>
    </r>
    <r>
      <rPr>
        <sz val="10.5"/>
        <color theme="1"/>
        <rFont val="Microsoft JhengHei"/>
        <family val="2"/>
      </rPr>
      <t>┛</t>
    </r>
    <phoneticPr fontId="1"/>
  </si>
  <si>
    <r>
      <t xml:space="preserve">
</t>
    </r>
    <r>
      <rPr>
        <sz val="10.5"/>
        <color theme="1"/>
        <rFont val="Microsoft JhengHei"/>
        <family val="2"/>
      </rPr>
      <t>┏</t>
    </r>
    <r>
      <rPr>
        <sz val="10.5"/>
        <color theme="1"/>
        <rFont val="Yu Gothic"/>
        <family val="2"/>
      </rPr>
      <t xml:space="preserve"> </t>
    </r>
    <r>
      <rPr>
        <sz val="10.5"/>
        <color theme="1"/>
        <rFont val="Microsoft JhengHei"/>
        <family val="2"/>
      </rPr>
      <t>───────────────────────────────────</t>
    </r>
    <r>
      <rPr>
        <sz val="10.5"/>
        <color theme="1"/>
        <rFont val="Yu Gothic"/>
        <family val="2"/>
      </rPr>
      <t xml:space="preserve"> </t>
    </r>
    <r>
      <rPr>
        <sz val="10.5"/>
        <color theme="1"/>
        <rFont val="Microsoft JhengHei"/>
        <family val="2"/>
      </rPr>
      <t>┓</t>
    </r>
    <r>
      <rPr>
        <sz val="10.5"/>
        <color theme="1"/>
        <rFont val="Yu Gothic"/>
        <family val="2"/>
      </rPr>
      <t xml:space="preserve">
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t>
    </r>
    <r>
      <rPr>
        <sz val="10.5"/>
        <color theme="1"/>
        <rFont val="Microsoft JhengHei"/>
        <family val="2"/>
      </rPr>
      <t>┗</t>
    </r>
    <r>
      <rPr>
        <sz val="10.5"/>
        <color theme="1"/>
        <rFont val="Yu Gothic"/>
        <family val="2"/>
      </rPr>
      <t xml:space="preserve"> </t>
    </r>
    <r>
      <rPr>
        <sz val="10.5"/>
        <color theme="1"/>
        <rFont val="Microsoft JhengHei"/>
        <family val="2"/>
      </rPr>
      <t>───────────────────────────────────</t>
    </r>
    <r>
      <rPr>
        <sz val="10.5"/>
        <color theme="1"/>
        <rFont val="Yu Gothic"/>
        <family val="2"/>
      </rPr>
      <t xml:space="preserve"> </t>
    </r>
    <r>
      <rPr>
        <sz val="10.5"/>
        <color theme="1"/>
        <rFont val="Microsoft JhengHei"/>
        <family val="2"/>
      </rPr>
      <t>┛</t>
    </r>
    <phoneticPr fontId="1"/>
  </si>
  <si>
    <t>TEL：03-6696-4455</t>
    <phoneticPr fontId="44"/>
  </si>
  <si>
    <t>Mail：XXXXX</t>
    <phoneticPr fontId="44"/>
  </si>
  <si>
    <t>S.T精算方法、営業日*8-4～営業日*8+20</t>
    <rPh sb="3" eb="5">
      <t>セイサン</t>
    </rPh>
    <rPh sb="5" eb="7">
      <t>ホウホウ</t>
    </rPh>
    <rPh sb="8" eb="10">
      <t>エイギョウ</t>
    </rPh>
    <rPh sb="10" eb="11">
      <t>ビ</t>
    </rPh>
    <rPh sb="16" eb="19">
      <t>エイギョウビ</t>
    </rPh>
    <phoneticPr fontId="1"/>
  </si>
  <si>
    <t>D株式会社</t>
  </si>
  <si>
    <t xml:space="preserve">
┏ ─────────────────────────────────── ┓
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 ───────────────────────────────────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</si>
</sst>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6" formatCode="&quot;¥&quot;#,##0;[Red]&quot;¥&quot;\-#,##0"/>
    <numFmt numFmtId="7" formatCode="&quot;¥&quot;#,##0.00;&quot;¥&quot;\-#,##0.00"/>
    <numFmt numFmtId="176" formatCode="yyyy/m/d;@"/>
    <numFmt numFmtId="177" formatCode="&quot;¥&quot;#,##0_);[Red]\(&quot;¥&quot;#,##0\)"/>
    <numFmt numFmtId="178" formatCode="General&quot;回&quot;"/>
    <numFmt numFmtId="179" formatCode="General&quot;名&quot;"/>
    <numFmt numFmtId="180" formatCode="General&quot;万&quot;"/>
    <numFmt numFmtId="181" formatCode="General&quot;日&quot;"/>
    <numFmt numFmtId="182" formatCode="General&quot;月&quot;"/>
    <numFmt numFmtId="183" formatCode="yyyy&quot;年&quot;m&quot;月&quot;;@"/>
    <numFmt numFmtId="184" formatCode="&quot;¥&quot;\ #,##0_ \-"/>
    <numFmt numFmtId="185" formatCode="&quot;¥&quot;\ #,##0"/>
    <numFmt numFmtId="186" formatCode="yyyy&quot;年&quot;m&quot;月&quot;d&quot;日&quot;;@"/>
    <numFmt numFmtId="187" formatCode="0_);[Red]\(0\)"/>
    <numFmt numFmtId="188" formatCode="0.0_ ;[Red]\-0.0\ "/>
    <numFmt numFmtId="189" formatCode="[$-F800]dddd\,\ mmmm\ dd\,\ yyyy"/>
    <numFmt numFmtId="190" formatCode="yyyy&quot;年&quot;mm&quot;月&quot;;@"/>
    <numFmt numFmtId="191" formatCode="yyyy&quot;年&quot;mm&quot;月&quot;"/>
  </numFmts>
  <fonts count="89">
    <font>
      <sz val="11"/>
      <color theme="1"/>
      <name val="Yu Gothic"/>
      <family val="2"/>
      <scheme val="minor"/>
    </font>
    <font>
      <sz val="6"/>
      <name val="Yu Gothic"/>
      <family val="3"/>
      <charset val="128"/>
      <scheme val="minor"/>
    </font>
    <font>
      <sz val="11"/>
      <color theme="1"/>
      <name val="微软雅黑"/>
      <family val="2"/>
      <charset val="134"/>
    </font>
    <font>
      <sz val="10"/>
      <color theme="1"/>
      <name val="Yu Gothic"/>
      <family val="3"/>
      <charset val="128"/>
      <scheme val="minor"/>
    </font>
    <font>
      <b/>
      <sz val="10"/>
      <color theme="1"/>
      <name val="Yu Gothic"/>
      <family val="3"/>
      <charset val="128"/>
      <scheme val="minor"/>
    </font>
    <font>
      <sz val="10"/>
      <color rgb="FFFF0000"/>
      <name val="Yu Gothic"/>
      <family val="3"/>
      <charset val="128"/>
      <scheme val="minor"/>
    </font>
    <font>
      <b/>
      <sz val="10"/>
      <color theme="0"/>
      <name val="Yu Gothic"/>
      <family val="3"/>
      <charset val="128"/>
      <scheme val="minor"/>
    </font>
    <font>
      <sz val="10"/>
      <color theme="0"/>
      <name val="Yu Gothic"/>
      <family val="3"/>
      <charset val="128"/>
      <scheme val="minor"/>
    </font>
    <font>
      <sz val="10"/>
      <color theme="1"/>
      <name val="Yu Gothic"/>
      <family val="2"/>
      <scheme val="minor"/>
    </font>
    <font>
      <sz val="8"/>
      <color theme="1"/>
      <name val="Yu Gothic"/>
      <family val="3"/>
      <charset val="128"/>
      <scheme val="minor"/>
    </font>
    <font>
      <b/>
      <sz val="10"/>
      <color rgb="FFFF0000"/>
      <name val="Yu Gothic"/>
      <family val="3"/>
      <charset val="128"/>
      <scheme val="minor"/>
    </font>
    <font>
      <b/>
      <sz val="11"/>
      <color theme="1"/>
      <name val="Yu Gothic"/>
      <family val="3"/>
      <charset val="128"/>
      <scheme val="minor"/>
    </font>
    <font>
      <sz val="11"/>
      <color theme="1"/>
      <name val="Yu Gothic"/>
      <family val="3"/>
      <charset val="128"/>
      <scheme val="minor"/>
    </font>
    <font>
      <u/>
      <sz val="11"/>
      <color theme="10"/>
      <name val="Yu Gothic"/>
      <family val="2"/>
      <scheme val="minor"/>
    </font>
    <font>
      <b/>
      <sz val="11"/>
      <color rgb="FFFF0000"/>
      <name val="Yu Gothic"/>
      <family val="3"/>
      <charset val="128"/>
      <scheme val="minor"/>
    </font>
    <font>
      <b/>
      <sz val="12"/>
      <color theme="1"/>
      <name val="Yu Gothic"/>
      <family val="3"/>
      <charset val="128"/>
      <scheme val="minor"/>
    </font>
    <font>
      <sz val="9"/>
      <color theme="1"/>
      <name val="Yu Gothic"/>
      <family val="2"/>
      <scheme val="minor"/>
    </font>
    <font>
      <sz val="9"/>
      <color theme="1"/>
      <name val="Yu Gothic"/>
      <family val="3"/>
      <charset val="128"/>
      <scheme val="minor"/>
    </font>
    <font>
      <b/>
      <sz val="11"/>
      <color theme="0"/>
      <name val="Yu Gothic"/>
      <family val="3"/>
      <charset val="128"/>
      <scheme val="minor"/>
    </font>
    <font>
      <b/>
      <sz val="18"/>
      <color theme="1"/>
      <name val="Yu Gothic"/>
      <family val="3"/>
      <charset val="128"/>
      <scheme val="minor"/>
    </font>
    <font>
      <b/>
      <sz val="16"/>
      <color theme="1"/>
      <name val="Yu Gothic"/>
      <family val="3"/>
      <charset val="128"/>
      <scheme val="minor"/>
    </font>
    <font>
      <sz val="16"/>
      <color theme="1"/>
      <name val="Yu Gothic"/>
      <family val="3"/>
      <charset val="128"/>
      <scheme val="minor"/>
    </font>
    <font>
      <sz val="18"/>
      <color theme="1"/>
      <name val="Yu Gothic"/>
      <family val="3"/>
      <charset val="134"/>
      <scheme val="minor"/>
    </font>
    <font>
      <sz val="14"/>
      <color theme="1"/>
      <name val="Yu Gothic"/>
      <family val="3"/>
      <charset val="128"/>
      <scheme val="minor"/>
    </font>
    <font>
      <sz val="18"/>
      <color theme="1"/>
      <name val="Yu Gothic"/>
      <family val="3"/>
      <charset val="128"/>
      <scheme val="minor"/>
    </font>
    <font>
      <sz val="18"/>
      <color theme="1"/>
      <name val="Microsoft YaHei"/>
      <family val="3"/>
      <charset val="134"/>
    </font>
    <font>
      <sz val="18"/>
      <color theme="1"/>
      <name val="Yu Gothic"/>
      <family val="2"/>
      <charset val="134"/>
      <scheme val="minor"/>
    </font>
    <font>
      <sz val="14"/>
      <color theme="1"/>
      <name val="Microsoft YaHei"/>
      <family val="3"/>
      <charset val="134"/>
    </font>
    <font>
      <b/>
      <sz val="16"/>
      <color theme="1"/>
      <name val="HG教科書体"/>
      <family val="1"/>
      <charset val="128"/>
    </font>
    <font>
      <b/>
      <sz val="16"/>
      <color rgb="FFFF0000"/>
      <name val="HG教科書体"/>
      <family val="1"/>
      <charset val="128"/>
    </font>
    <font>
      <sz val="11"/>
      <color rgb="FFFF0000"/>
      <name val="Yu Gothic"/>
      <family val="3"/>
      <charset val="128"/>
      <scheme val="minor"/>
    </font>
    <font>
      <sz val="12"/>
      <color theme="1"/>
      <name val="Yu Gothic"/>
      <family val="2"/>
      <scheme val="minor"/>
    </font>
    <font>
      <b/>
      <sz val="12"/>
      <color theme="0"/>
      <name val="Yu Gothic"/>
      <family val="3"/>
      <charset val="128"/>
      <scheme val="minor"/>
    </font>
    <font>
      <b/>
      <sz val="14"/>
      <color theme="1"/>
      <name val="Yu Gothic"/>
      <family val="3"/>
      <charset val="128"/>
      <scheme val="minor"/>
    </font>
    <font>
      <sz val="11"/>
      <color theme="1"/>
      <name val="Microsoft JhengHei"/>
      <family val="2"/>
    </font>
    <font>
      <sz val="9"/>
      <color theme="0"/>
      <name val="Yu Gothic"/>
      <family val="2"/>
      <scheme val="minor"/>
    </font>
    <font>
      <sz val="9"/>
      <color theme="0"/>
      <name val="Yu Gothic"/>
      <family val="3"/>
      <charset val="128"/>
      <scheme val="minor"/>
    </font>
    <font>
      <sz val="9"/>
      <color theme="0" tint="-4.9989318521683403E-2"/>
      <name val="Yu Gothic"/>
      <family val="2"/>
      <scheme val="minor"/>
    </font>
    <font>
      <sz val="9"/>
      <color theme="0" tint="-4.9989318521683403E-2"/>
      <name val="Yu Gothic"/>
      <family val="3"/>
      <charset val="128"/>
      <scheme val="minor"/>
    </font>
    <font>
      <sz val="28"/>
      <color theme="1"/>
      <name val="Yu Gothic"/>
      <family val="3"/>
      <charset val="128"/>
      <scheme val="minor"/>
    </font>
    <font>
      <sz val="12"/>
      <color theme="1"/>
      <name val="Yu Gothic"/>
      <family val="3"/>
      <charset val="128"/>
      <scheme val="minor"/>
    </font>
    <font>
      <sz val="28"/>
      <color theme="1"/>
      <name val="游ゴシック Medium"/>
      <family val="3"/>
      <charset val="128"/>
    </font>
    <font>
      <sz val="14"/>
      <color theme="1"/>
      <name val="游ゴシック Medium"/>
      <family val="3"/>
      <charset val="128"/>
    </font>
    <font>
      <b/>
      <sz val="34"/>
      <color theme="1"/>
      <name val="游ゴシック Medium"/>
      <family val="3"/>
      <charset val="128"/>
    </font>
    <font>
      <sz val="6"/>
      <name val="Yu Gothic"/>
      <family val="2"/>
      <charset val="128"/>
      <scheme val="minor"/>
    </font>
    <font>
      <sz val="12"/>
      <color theme="1"/>
      <name val="游ゴシック Medium"/>
      <family val="3"/>
      <charset val="128"/>
    </font>
    <font>
      <b/>
      <sz val="16"/>
      <color theme="1"/>
      <name val="游ゴシック Medium"/>
      <family val="3"/>
      <charset val="128"/>
    </font>
    <font>
      <b/>
      <sz val="18"/>
      <color theme="1"/>
      <name val="游ゴシック Medium"/>
      <family val="3"/>
      <charset val="128"/>
    </font>
    <font>
      <b/>
      <sz val="20"/>
      <color theme="1"/>
      <name val="游ゴシック Medium"/>
      <family val="3"/>
      <charset val="128"/>
    </font>
    <font>
      <b/>
      <sz val="26"/>
      <color theme="1"/>
      <name val="游ゴシック Medium"/>
      <family val="3"/>
      <charset val="128"/>
    </font>
    <font>
      <b/>
      <sz val="13"/>
      <color theme="0"/>
      <name val="游ゴシック Medium"/>
      <family val="3"/>
      <charset val="128"/>
    </font>
    <font>
      <sz val="13"/>
      <color theme="1"/>
      <name val="游ゴシック Medium"/>
      <family val="3"/>
      <charset val="128"/>
    </font>
    <font>
      <b/>
      <sz val="13"/>
      <color theme="1"/>
      <name val="游ゴシック Medium"/>
      <family val="3"/>
      <charset val="128"/>
    </font>
    <font>
      <sz val="28"/>
      <color rgb="FF000000"/>
      <name val="游ゴシック Medium"/>
      <family val="3"/>
      <charset val="128"/>
    </font>
    <font>
      <b/>
      <sz val="16"/>
      <color theme="0"/>
      <name val="游ゴシック Medium"/>
      <family val="3"/>
      <charset val="128"/>
    </font>
    <font>
      <sz val="13"/>
      <color rgb="FF000000"/>
      <name val="游ゴシック Medium"/>
      <family val="3"/>
      <charset val="128"/>
    </font>
    <font>
      <u/>
      <sz val="12"/>
      <color theme="10"/>
      <name val="Yu Gothic"/>
      <family val="2"/>
      <charset val="128"/>
      <scheme val="minor"/>
    </font>
    <font>
      <sz val="10.5"/>
      <color theme="1"/>
      <name val="Yu Gothic"/>
      <family val="2"/>
      <scheme val="minor"/>
    </font>
    <font>
      <sz val="13"/>
      <name val="游ゴシック Medium"/>
      <family val="3"/>
      <charset val="128"/>
    </font>
    <font>
      <sz val="11"/>
      <color theme="1"/>
      <name val="Microsoft YaHei"/>
      <family val="3"/>
      <charset val="134"/>
    </font>
    <font>
      <sz val="11"/>
      <color theme="1"/>
      <name val="Microsoft JhengHei"/>
      <family val="3"/>
    </font>
    <font>
      <b/>
      <sz val="11"/>
      <color theme="1"/>
      <name val="Microsoft YaHei"/>
      <family val="3"/>
      <charset val="134"/>
    </font>
    <font>
      <b/>
      <sz val="11"/>
      <color theme="1"/>
      <name val="Yu Gothic"/>
      <family val="3"/>
      <charset val="134"/>
      <scheme val="minor"/>
    </font>
    <font>
      <sz val="6"/>
      <color theme="1"/>
      <name val="Yu Gothic"/>
      <family val="2"/>
      <scheme val="minor"/>
    </font>
    <font>
      <sz val="10.5"/>
      <color theme="1"/>
      <name val="Microsoft JhengHei"/>
      <family val="2"/>
    </font>
    <font>
      <sz val="11"/>
      <color theme="1"/>
      <name val="Microsoft JhengHei"/>
      <family val="2"/>
      <charset val="134"/>
    </font>
    <font>
      <sz val="8.5"/>
      <color theme="1"/>
      <name val="Yu Gothic"/>
      <family val="3"/>
      <charset val="128"/>
      <scheme val="minor"/>
    </font>
    <font>
      <sz val="13"/>
      <color theme="1"/>
      <name val="Yu Gothic"/>
      <family val="3"/>
      <charset val="128"/>
      <scheme val="minor"/>
    </font>
    <font>
      <sz val="8.5"/>
      <color theme="1"/>
      <name val="Meiryo UI"/>
      <family val="3"/>
      <charset val="128"/>
    </font>
    <font>
      <sz val="10.5"/>
      <color theme="1"/>
      <name val="Yu Gothic"/>
      <family val="3"/>
      <charset val="128"/>
      <scheme val="minor"/>
    </font>
    <font>
      <sz val="10.5"/>
      <color theme="1"/>
      <name val="Yu Gothic"/>
      <family val="2"/>
    </font>
    <font>
      <sz val="10.5"/>
      <color theme="1"/>
      <name val="Yu Gothic"/>
      <family val="2"/>
      <charset val="128"/>
    </font>
    <font>
      <sz val="10.5"/>
      <color rgb="FFFF0000"/>
      <name val="Yu Gothic"/>
      <family val="3"/>
      <charset val="128"/>
      <scheme val="minor"/>
    </font>
    <font>
      <b/>
      <sz val="16"/>
      <color theme="0"/>
      <name val="Yu Gothic"/>
      <family val="3"/>
      <charset val="128"/>
      <scheme val="minor"/>
    </font>
    <font>
      <b/>
      <sz val="26"/>
      <color theme="0"/>
      <name val="Yu Gothic"/>
      <family val="3"/>
      <charset val="128"/>
      <scheme val="minor"/>
    </font>
    <font>
      <b/>
      <sz val="18"/>
      <color theme="0"/>
      <name val="Yu Gothic"/>
      <family val="3"/>
      <charset val="128"/>
      <scheme val="minor"/>
    </font>
    <font>
      <sz val="11"/>
      <color theme="0"/>
      <name val="Yu Gothic"/>
      <family val="2"/>
      <scheme val="minor"/>
    </font>
    <font>
      <sz val="8"/>
      <color theme="0"/>
      <name val="Yu Gothic"/>
      <family val="3"/>
      <charset val="128"/>
      <scheme val="minor"/>
    </font>
    <font>
      <sz val="11"/>
      <color theme="0"/>
      <name val="Yu Gothic"/>
      <family val="3"/>
      <charset val="128"/>
      <scheme val="minor"/>
    </font>
    <font>
      <b/>
      <sz val="14"/>
      <color theme="0"/>
      <name val="Yu Gothic"/>
      <family val="3"/>
      <charset val="128"/>
      <scheme val="minor"/>
    </font>
    <font>
      <b/>
      <sz val="9"/>
      <color theme="0"/>
      <name val="Yu Gothic"/>
      <family val="3"/>
      <charset val="128"/>
      <scheme val="minor"/>
    </font>
    <font>
      <sz val="11"/>
      <color theme="1"/>
      <name val="Yu Gothic"/>
      <family val="3"/>
      <charset val="128"/>
    </font>
    <font>
      <sz val="6"/>
      <color theme="1"/>
      <name val="Yu Gothic"/>
      <family val="3"/>
      <charset val="128"/>
      <scheme val="minor"/>
    </font>
    <font>
      <b/>
      <sz val="10.5"/>
      <color theme="1"/>
      <name val="Yu Gothic"/>
      <family val="3"/>
      <charset val="128"/>
      <scheme val="minor"/>
    </font>
    <font>
      <sz val="9"/>
      <color theme="1"/>
      <name val="Microsoft YaHei"/>
      <family val="3"/>
      <charset val="134"/>
    </font>
    <font>
      <sz val="9"/>
      <color theme="1"/>
      <name val="Yu Gothic"/>
      <family val="3"/>
      <charset val="134"/>
      <scheme val="minor"/>
    </font>
    <font>
      <sz val="9.5"/>
      <color theme="1"/>
      <name val="Yu Gothic"/>
      <family val="3"/>
      <charset val="128"/>
      <scheme val="minor"/>
    </font>
    <font>
      <sz val="7.5"/>
      <color theme="1"/>
      <name val="Yu Gothic"/>
      <family val="3"/>
      <charset val="128"/>
      <scheme val="minor"/>
    </font>
    <font>
      <sz val="9"/>
      <color theme="1"/>
      <name val="Microsoft JhengHei"/>
      <family val="3"/>
      <charset val="134"/>
    </font>
  </fonts>
  <fills count="28">
    <fill>
      <patternFill patternType="none"/>
    </fill>
    <fill>
      <patternFill patternType="gray125"/>
    </fill>
    <fill>
      <patternFill patternType="solid">
        <fgColor theme="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00099"/>
        <bgColor indexed="64"/>
      </patternFill>
    </fill>
    <fill>
      <patternFill patternType="solid">
        <fgColor theme="9"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CCFFCC"/>
        <bgColor indexed="64"/>
      </patternFill>
    </fill>
    <fill>
      <patternFill patternType="solid">
        <fgColor rgb="FFCCCCFF"/>
        <bgColor indexed="64"/>
      </patternFill>
    </fill>
    <fill>
      <patternFill patternType="solid">
        <fgColor theme="1" tint="0.499984740745262"/>
        <bgColor indexed="64"/>
      </patternFill>
    </fill>
    <fill>
      <patternFill patternType="solid">
        <fgColor rgb="FF003399"/>
        <bgColor indexed="64"/>
      </patternFill>
    </fill>
    <fill>
      <patternFill patternType="solid">
        <fgColor rgb="FFFFFFFF"/>
        <bgColor indexed="64"/>
      </patternFill>
    </fill>
    <fill>
      <patternFill patternType="solid">
        <fgColor rgb="FFFFC000"/>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theme="1"/>
      </right>
      <top style="medium">
        <color theme="1"/>
      </top>
      <bottom style="thin">
        <color indexed="64"/>
      </bottom>
      <diagonal/>
    </border>
    <border>
      <left/>
      <right style="thin">
        <color indexed="64"/>
      </right>
      <top style="medium">
        <color theme="1"/>
      </top>
      <bottom/>
      <diagonal/>
    </border>
    <border>
      <left style="thin">
        <color indexed="64"/>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style="medium">
        <color theme="1"/>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medium">
        <color theme="1"/>
      </right>
      <top/>
      <bottom style="medium">
        <color theme="1"/>
      </bottom>
      <diagonal/>
    </border>
    <border>
      <left/>
      <right style="thin">
        <color indexed="64"/>
      </right>
      <top/>
      <bottom style="medium">
        <color theme="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thin">
        <color indexed="64"/>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thin">
        <color theme="1"/>
      </right>
      <top style="medium">
        <color theme="1"/>
      </top>
      <bottom style="thin">
        <color indexed="64"/>
      </bottom>
      <diagonal/>
    </border>
    <border>
      <left style="thin">
        <color theme="1"/>
      </left>
      <right style="medium">
        <color theme="1"/>
      </right>
      <top style="medium">
        <color theme="1"/>
      </top>
      <bottom style="thin">
        <color theme="1"/>
      </bottom>
      <diagonal/>
    </border>
    <border>
      <left/>
      <right style="thin">
        <color indexed="64"/>
      </right>
      <top style="medium">
        <color theme="1"/>
      </top>
      <bottom style="thin">
        <color indexed="64"/>
      </bottom>
      <diagonal/>
    </border>
    <border>
      <left style="medium">
        <color theme="1"/>
      </left>
      <right style="medium">
        <color theme="1"/>
      </right>
      <top/>
      <bottom/>
      <diagonal/>
    </border>
    <border>
      <left style="medium">
        <color theme="1"/>
      </left>
      <right style="medium">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medium">
        <color theme="1"/>
      </right>
      <top style="thin">
        <color theme="1"/>
      </top>
      <bottom style="thin">
        <color theme="1"/>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theme="1"/>
      </bottom>
      <diagonal/>
    </border>
    <border>
      <left style="thin">
        <color theme="1"/>
      </left>
      <right style="medium">
        <color theme="1"/>
      </right>
      <top style="thin">
        <color theme="1"/>
      </top>
      <bottom style="thin">
        <color indexed="64"/>
      </bottom>
      <diagonal/>
    </border>
    <border>
      <left style="thin">
        <color indexed="64"/>
      </left>
      <right style="medium">
        <color theme="1"/>
      </right>
      <top style="thin">
        <color indexed="64"/>
      </top>
      <bottom/>
      <diagonal/>
    </border>
    <border>
      <left style="medium">
        <color theme="1"/>
      </left>
      <right style="medium">
        <color theme="1"/>
      </right>
      <top style="thin">
        <color indexed="64"/>
      </top>
      <bottom style="medium">
        <color theme="1"/>
      </bottom>
      <diagonal/>
    </border>
    <border>
      <left style="thin">
        <color indexed="64"/>
      </left>
      <right/>
      <top/>
      <bottom style="medium">
        <color theme="1"/>
      </bottom>
      <diagonal/>
    </border>
    <border>
      <left style="medium">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style="medium">
        <color theme="1"/>
      </top>
      <bottom style="thin">
        <color indexed="64"/>
      </bottom>
      <diagonal/>
    </border>
    <border>
      <left/>
      <right style="medium">
        <color theme="1"/>
      </right>
      <top style="medium">
        <color theme="1"/>
      </top>
      <bottom style="thin">
        <color indexed="64"/>
      </bottom>
      <diagonal/>
    </border>
    <border>
      <left/>
      <right style="medium">
        <color theme="1"/>
      </right>
      <top style="medium">
        <color theme="1"/>
      </top>
      <bottom/>
      <diagonal/>
    </border>
    <border>
      <left style="medium">
        <color theme="1"/>
      </left>
      <right/>
      <top style="thin">
        <color indexed="64"/>
      </top>
      <bottom style="thin">
        <color theme="1"/>
      </bottom>
      <diagonal/>
    </border>
    <border>
      <left/>
      <right style="medium">
        <color theme="1"/>
      </right>
      <top style="thin">
        <color indexed="64"/>
      </top>
      <bottom style="thin">
        <color theme="1"/>
      </bottom>
      <diagonal/>
    </border>
    <border>
      <left style="medium">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medium">
        <color theme="1"/>
      </left>
      <right/>
      <top/>
      <bottom/>
      <diagonal/>
    </border>
    <border>
      <left/>
      <right style="medium">
        <color theme="1"/>
      </right>
      <top/>
      <bottom/>
      <diagonal/>
    </border>
    <border>
      <left style="thin">
        <color indexed="64"/>
      </left>
      <right style="thin">
        <color indexed="64"/>
      </right>
      <top style="thin">
        <color indexed="64"/>
      </top>
      <bottom style="medium">
        <color theme="1"/>
      </bottom>
      <diagonal/>
    </border>
    <border>
      <left/>
      <right style="medium">
        <color theme="1"/>
      </right>
      <top/>
      <bottom style="medium">
        <color theme="1"/>
      </bottom>
      <diagonal/>
    </border>
    <border diagonalUp="1">
      <left style="medium">
        <color theme="1"/>
      </left>
      <right style="thin">
        <color theme="1"/>
      </right>
      <top style="medium">
        <color theme="1"/>
      </top>
      <bottom style="thin">
        <color theme="1"/>
      </bottom>
      <diagonal style="thin">
        <color theme="1"/>
      </diagonal>
    </border>
    <border diagonalUp="1">
      <left style="thin">
        <color theme="1"/>
      </left>
      <right style="thin">
        <color theme="1"/>
      </right>
      <top style="medium">
        <color theme="1"/>
      </top>
      <bottom style="thin">
        <color theme="1"/>
      </bottom>
      <diagonal style="thin">
        <color theme="1"/>
      </diagonal>
    </border>
    <border diagonalUp="1">
      <left style="thin">
        <color theme="1"/>
      </left>
      <right style="thin">
        <color indexed="64"/>
      </right>
      <top style="medium">
        <color theme="1"/>
      </top>
      <bottom style="thin">
        <color theme="1"/>
      </bottom>
      <diagonal style="thin">
        <color theme="1"/>
      </diagonal>
    </border>
    <border diagonalUp="1">
      <left style="medium">
        <color theme="1"/>
      </left>
      <right style="thin">
        <color theme="1"/>
      </right>
      <top style="thin">
        <color theme="1"/>
      </top>
      <bottom style="thin">
        <color theme="1"/>
      </bottom>
      <diagonal style="thin">
        <color theme="1"/>
      </diagonal>
    </border>
    <border diagonalUp="1">
      <left style="thin">
        <color theme="1"/>
      </left>
      <right style="thin">
        <color theme="1"/>
      </right>
      <top style="thin">
        <color theme="1"/>
      </top>
      <bottom style="thin">
        <color theme="1"/>
      </bottom>
      <diagonal style="thin">
        <color theme="1"/>
      </diagonal>
    </border>
    <border diagonalUp="1">
      <left style="thin">
        <color theme="1"/>
      </left>
      <right style="thin">
        <color indexed="64"/>
      </right>
      <top style="thin">
        <color theme="1"/>
      </top>
      <bottom style="thin">
        <color theme="1"/>
      </bottom>
      <diagonal style="thin">
        <color theme="1"/>
      </diagonal>
    </border>
    <border diagonalUp="1">
      <left style="medium">
        <color theme="1"/>
      </left>
      <right style="thin">
        <color theme="1"/>
      </right>
      <top style="thin">
        <color theme="1"/>
      </top>
      <bottom style="thin">
        <color indexed="64"/>
      </bottom>
      <diagonal style="thin">
        <color theme="1"/>
      </diagonal>
    </border>
    <border diagonalUp="1">
      <left style="thin">
        <color theme="1"/>
      </left>
      <right style="thin">
        <color theme="1"/>
      </right>
      <top style="thin">
        <color theme="1"/>
      </top>
      <bottom style="thin">
        <color indexed="64"/>
      </bottom>
      <diagonal style="thin">
        <color theme="1"/>
      </diagonal>
    </border>
    <border diagonalUp="1">
      <left style="thin">
        <color theme="1"/>
      </left>
      <right style="thin">
        <color indexed="64"/>
      </right>
      <top style="thin">
        <color theme="1"/>
      </top>
      <bottom style="thin">
        <color indexed="64"/>
      </bottom>
      <diagonal style="thin">
        <color theme="1"/>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theme="1"/>
      </top>
      <bottom style="medium">
        <color theme="1"/>
      </bottom>
      <diagonal/>
    </border>
    <border>
      <left style="medium">
        <color theme="1"/>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tted">
        <color theme="1"/>
      </right>
      <top/>
      <bottom/>
      <diagonal/>
    </border>
    <border>
      <left style="dotted">
        <color theme="1"/>
      </left>
      <right style="dotted">
        <color theme="1"/>
      </right>
      <top/>
      <bottom/>
      <diagonal/>
    </border>
    <border>
      <left style="dotted">
        <color theme="1"/>
      </left>
      <right/>
      <top/>
      <bottom/>
      <diagonal/>
    </border>
    <border>
      <left/>
      <right style="dotted">
        <color theme="0" tint="-0.24994659260841701"/>
      </right>
      <top/>
      <bottom style="dotted">
        <color theme="0" tint="-0.24994659260841701"/>
      </bottom>
      <diagonal/>
    </border>
    <border>
      <left style="dotted">
        <color theme="0" tint="-0.24994659260841701"/>
      </left>
      <right style="dotted">
        <color theme="0" tint="-0.24994659260841701"/>
      </right>
      <top/>
      <bottom style="dotted">
        <color theme="0" tint="-0.24994659260841701"/>
      </bottom>
      <diagonal/>
    </border>
    <border>
      <left style="dotted">
        <color theme="0" tint="-0.24994659260841701"/>
      </left>
      <right/>
      <top/>
      <bottom style="dotted">
        <color theme="0" tint="-0.24994659260841701"/>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rgb="FF131B84"/>
      </bottom>
      <diagonal/>
    </border>
    <border>
      <left style="dotted">
        <color theme="0" tint="-0.24994659260841701"/>
      </left>
      <right style="dotted">
        <color theme="0" tint="-0.24994659260841701"/>
      </right>
      <top style="dotted">
        <color theme="0" tint="-0.24994659260841701"/>
      </top>
      <bottom style="dotted">
        <color rgb="FF131B84"/>
      </bottom>
      <diagonal/>
    </border>
    <border>
      <left style="dotted">
        <color theme="0" tint="-0.24994659260841701"/>
      </left>
      <right/>
      <top style="dotted">
        <color theme="0" tint="-0.24994659260841701"/>
      </top>
      <bottom style="dotted">
        <color rgb="FF131B84"/>
      </bottom>
      <diagonal/>
    </border>
    <border>
      <left/>
      <right/>
      <top/>
      <bottom style="medium">
        <color rgb="FF003399"/>
      </bottom>
      <diagonal/>
    </border>
    <border>
      <left/>
      <right/>
      <top style="medium">
        <color rgb="FF003399"/>
      </top>
      <bottom/>
      <diagonal/>
    </border>
    <border>
      <left style="dotted">
        <color theme="0" tint="-0.24994659260841701"/>
      </left>
      <right style="dotted">
        <color theme="0" tint="-0.24994659260841701"/>
      </right>
      <top style="dotted">
        <color theme="0" tint="-0.24994659260841701"/>
      </top>
      <bottom style="medium">
        <color rgb="FF003399"/>
      </bottom>
      <diagonal/>
    </border>
    <border>
      <left style="dotted">
        <color theme="0" tint="-0.24994659260841701"/>
      </left>
      <right/>
      <top style="dotted">
        <color theme="0" tint="-0.24994659260841701"/>
      </top>
      <bottom style="medium">
        <color rgb="FF003399"/>
      </bottom>
      <diagonal/>
    </border>
    <border>
      <left/>
      <right style="dotted">
        <color theme="0" tint="-0.24994659260841701"/>
      </right>
      <top style="dotted">
        <color theme="0" tint="-0.24994659260841701"/>
      </top>
      <bottom style="medium">
        <color rgb="FF003399"/>
      </bottom>
      <diagonal/>
    </border>
    <border>
      <left style="dotted">
        <color theme="0" tint="-0.24994659260841701"/>
      </left>
      <right style="dotted">
        <color theme="0" tint="-0.24994659260841701"/>
      </right>
      <top style="medium">
        <color rgb="FF003399"/>
      </top>
      <bottom style="medium">
        <color rgb="FF003399"/>
      </bottom>
      <diagonal/>
    </border>
    <border>
      <left style="dotted">
        <color theme="0" tint="-0.24994659260841701"/>
      </left>
      <right/>
      <top style="medium">
        <color rgb="FF003399"/>
      </top>
      <bottom style="medium">
        <color rgb="FF003399"/>
      </bottom>
      <diagonal/>
    </border>
    <border>
      <left/>
      <right style="dotted">
        <color theme="0" tint="-0.24994659260841701"/>
      </right>
      <top style="medium">
        <color rgb="FF003399"/>
      </top>
      <bottom style="medium">
        <color rgb="FF003399"/>
      </bottom>
      <diagonal/>
    </border>
    <border>
      <left/>
      <right/>
      <top/>
      <bottom style="thick">
        <color rgb="FF003399"/>
      </bottom>
      <diagonal/>
    </border>
    <border>
      <left/>
      <right/>
      <top style="thick">
        <color rgb="FF003399"/>
      </top>
      <bottom/>
      <diagonal/>
    </border>
    <border>
      <left/>
      <right/>
      <top/>
      <bottom style="dotted">
        <color theme="0" tint="-0.24994659260841701"/>
      </bottom>
      <diagonal/>
    </border>
    <border>
      <left style="dotted">
        <color theme="0" tint="-0.24994659260841701"/>
      </left>
      <right/>
      <top style="dotted">
        <color theme="0" tint="-0.24994659260841701"/>
      </top>
      <bottom style="dotted">
        <color theme="0" tint="-0.24994659260841701"/>
      </bottom>
      <diagonal/>
    </border>
    <border>
      <left/>
      <right/>
      <top style="dotted">
        <color theme="0" tint="-0.24994659260841701"/>
      </top>
      <bottom style="medium">
        <color rgb="FF003399"/>
      </bottom>
      <diagonal/>
    </border>
    <border>
      <left/>
      <right/>
      <top style="dotted">
        <color theme="0" tint="-0.24994659260841701"/>
      </top>
      <bottom/>
      <diagonal/>
    </border>
    <border>
      <left/>
      <right style="dotted">
        <color theme="0" tint="-0.24994659260841701"/>
      </right>
      <top style="dotted">
        <color theme="0" tint="-0.24994659260841701"/>
      </top>
      <bottom/>
      <diagonal/>
    </border>
    <border>
      <left/>
      <right style="dotted">
        <color theme="0" tint="-0.24994659260841701"/>
      </right>
      <top/>
      <bottom style="medium">
        <color rgb="FF003399"/>
      </bottom>
      <diagonal/>
    </border>
    <border>
      <left/>
      <right/>
      <top style="dotted">
        <color theme="0" tint="-0.24994659260841701"/>
      </top>
      <bottom style="dotted">
        <color rgb="FF131B84"/>
      </bottom>
      <diagonal/>
    </border>
    <border>
      <left style="dotted">
        <color theme="0" tint="-0.24994659260841701"/>
      </left>
      <right/>
      <top style="medium">
        <color rgb="FF003399"/>
      </top>
      <bottom style="dotted">
        <color theme="0" tint="-0.24994659260841701"/>
      </bottom>
      <diagonal/>
    </border>
    <border>
      <left/>
      <right/>
      <top style="medium">
        <color rgb="FF003399"/>
      </top>
      <bottom style="dotted">
        <color theme="0" tint="-0.24994659260841701"/>
      </bottom>
      <diagonal/>
    </border>
    <border>
      <left/>
      <right style="dotted">
        <color theme="0" tint="-0.24994659260841701"/>
      </right>
      <top style="medium">
        <color rgb="FF003399"/>
      </top>
      <bottom style="dotted">
        <color theme="0" tint="-0.24994659260841701"/>
      </bottom>
      <diagonal/>
    </border>
    <border>
      <left/>
      <right/>
      <top style="medium">
        <color rgb="FF003399"/>
      </top>
      <bottom style="medium">
        <color rgb="FF003399"/>
      </bottom>
      <diagonal/>
    </border>
    <border>
      <left style="dotted">
        <color theme="0" tint="-0.24994659260841701"/>
      </left>
      <right/>
      <top style="dotted">
        <color rgb="FF131B84"/>
      </top>
      <bottom style="dotted">
        <color theme="0" tint="-0.24994659260841701"/>
      </bottom>
      <diagonal/>
    </border>
    <border>
      <left/>
      <right/>
      <top style="dotted">
        <color rgb="FF131B84"/>
      </top>
      <bottom style="dotted">
        <color theme="0" tint="-0.24994659260841701"/>
      </bottom>
      <diagonal/>
    </border>
    <border>
      <left/>
      <right style="dotted">
        <color theme="0" tint="-0.24994659260841701"/>
      </right>
      <top style="dotted">
        <color rgb="FF131B84"/>
      </top>
      <bottom style="dotted">
        <color theme="0" tint="-0.2499465926084170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indexed="64"/>
      </bottom>
      <diagonal/>
    </border>
    <border>
      <left/>
      <right style="thick">
        <color indexed="64"/>
      </right>
      <top style="thin">
        <color indexed="64"/>
      </top>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thin">
        <color indexed="64"/>
      </left>
      <right style="thick">
        <color indexed="64"/>
      </right>
      <top/>
      <bottom style="thin">
        <color indexed="64"/>
      </bottom>
      <diagonal/>
    </border>
    <border>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style="thin">
        <color indexed="64"/>
      </left>
      <right/>
      <top/>
      <bottom style="thick">
        <color indexed="64"/>
      </bottom>
      <diagonal/>
    </border>
    <border>
      <left/>
      <right style="thin">
        <color indexed="64"/>
      </right>
      <top style="thick">
        <color indexed="64"/>
      </top>
      <bottom/>
      <diagonal/>
    </border>
    <border>
      <left/>
      <right/>
      <top style="thick">
        <color indexed="64"/>
      </top>
      <bottom style="thick">
        <color indexed="64"/>
      </bottom>
      <diagonal/>
    </border>
    <border>
      <left style="dotted">
        <color theme="0" tint="-0.24994659260841701"/>
      </left>
      <right/>
      <top style="thin">
        <color indexed="64"/>
      </top>
      <bottom style="medium">
        <color indexed="64"/>
      </bottom>
      <diagonal/>
    </border>
    <border>
      <left style="dotted">
        <color theme="0" tint="-0.24994659260841701"/>
      </left>
      <right/>
      <top style="dotted">
        <color theme="0" tint="-0.24994659260841701"/>
      </top>
      <bottom/>
      <diagonal/>
    </border>
    <border>
      <left/>
      <right/>
      <top style="thin">
        <color indexed="64"/>
      </top>
      <bottom style="medium">
        <color indexed="64"/>
      </bottom>
      <diagonal/>
    </border>
  </borders>
  <cellStyleXfs count="3">
    <xf numFmtId="0" fontId="0" fillId="0" borderId="0"/>
    <xf numFmtId="0" fontId="13" fillId="0" borderId="0" applyNumberFormat="0" applyFill="0" applyBorder="0" applyAlignment="0" applyProtection="0"/>
    <xf numFmtId="0" fontId="56" fillId="0" borderId="0" applyNumberFormat="0" applyFill="0" applyBorder="0" applyAlignment="0" applyProtection="0">
      <alignment vertical="center"/>
    </xf>
  </cellStyleXfs>
  <cellXfs count="634">
    <xf numFmtId="0" fontId="0" fillId="0" borderId="0" xfId="0"/>
    <xf numFmtId="0" fontId="0" fillId="0" borderId="0" xfId="0" applyAlignment="1">
      <alignment horizontal="center" vertical="center"/>
    </xf>
    <xf numFmtId="0" fontId="3" fillId="0" borderId="1" xfId="0" applyFont="1" applyBorder="1" applyAlignment="1">
      <alignment horizontal="center" vertical="center"/>
    </xf>
    <xf numFmtId="0" fontId="6" fillId="2" borderId="1" xfId="0" applyFont="1" applyFill="1" applyBorder="1" applyAlignment="1">
      <alignment horizontal="center" vertical="center"/>
    </xf>
    <xf numFmtId="5" fontId="3" fillId="0" borderId="1" xfId="0" applyNumberFormat="1" applyFont="1" applyBorder="1" applyAlignment="1">
      <alignment horizontal="center" vertical="center"/>
    </xf>
    <xf numFmtId="0" fontId="8" fillId="0" borderId="1" xfId="0" applyFont="1" applyBorder="1" applyAlignment="1">
      <alignment horizontal="center" vertical="center"/>
    </xf>
    <xf numFmtId="177" fontId="3" fillId="0" borderId="1" xfId="0" applyNumberFormat="1" applyFont="1" applyBorder="1" applyAlignment="1">
      <alignment horizontal="right" vertical="center"/>
    </xf>
    <xf numFmtId="0" fontId="0" fillId="6" borderId="1" xfId="0" applyFill="1" applyBorder="1" applyAlignment="1">
      <alignment horizontal="right"/>
    </xf>
    <xf numFmtId="0" fontId="0" fillId="7" borderId="1" xfId="0" applyFill="1" applyBorder="1" applyAlignment="1">
      <alignment horizontal="right"/>
    </xf>
    <xf numFmtId="0" fontId="11" fillId="4" borderId="1" xfId="0" applyFont="1" applyFill="1" applyBorder="1" applyAlignment="1">
      <alignment horizontal="center" vertical="center"/>
    </xf>
    <xf numFmtId="0" fontId="12" fillId="0" borderId="1" xfId="0" applyFont="1" applyBorder="1" applyAlignment="1">
      <alignment horizontal="center" vertical="center"/>
    </xf>
    <xf numFmtId="55" fontId="12" fillId="0" borderId="1" xfId="0" applyNumberFormat="1" applyFont="1" applyBorder="1" applyAlignment="1">
      <alignment horizontal="center" vertical="center"/>
    </xf>
    <xf numFmtId="0" fontId="12" fillId="0" borderId="0" xfId="0" applyFont="1" applyAlignment="1">
      <alignment horizontal="center" vertical="center"/>
    </xf>
    <xf numFmtId="0" fontId="11" fillId="3" borderId="1" xfId="0" applyFont="1" applyFill="1" applyBorder="1" applyAlignment="1">
      <alignment horizontal="center" vertical="center"/>
    </xf>
    <xf numFmtId="0" fontId="11" fillId="8" borderId="1" xfId="0" applyFont="1" applyFill="1" applyBorder="1" applyAlignment="1">
      <alignment horizontal="center" vertical="center"/>
    </xf>
    <xf numFmtId="0" fontId="12" fillId="0" borderId="1" xfId="0" applyFont="1" applyBorder="1" applyAlignment="1">
      <alignment horizontal="left" vertical="center" wrapText="1"/>
    </xf>
    <xf numFmtId="0" fontId="0" fillId="0" borderId="0" xfId="0" applyAlignment="1">
      <alignment vertical="center"/>
    </xf>
    <xf numFmtId="0" fontId="12" fillId="0" borderId="1" xfId="0" applyFont="1" applyBorder="1" applyAlignment="1">
      <alignment vertical="center"/>
    </xf>
    <xf numFmtId="0" fontId="0" fillId="2" borderId="0" xfId="0" applyFill="1"/>
    <xf numFmtId="6" fontId="3" fillId="0" borderId="1" xfId="0" applyNumberFormat="1" applyFont="1" applyBorder="1" applyAlignment="1">
      <alignment horizontal="center" vertical="center"/>
    </xf>
    <xf numFmtId="0" fontId="3" fillId="2" borderId="3" xfId="0" applyFont="1" applyFill="1" applyBorder="1"/>
    <xf numFmtId="0" fontId="4" fillId="11" borderId="1" xfId="0" applyFont="1" applyFill="1" applyBorder="1" applyAlignment="1">
      <alignment horizontal="center" vertical="center"/>
    </xf>
    <xf numFmtId="0" fontId="4" fillId="11" borderId="1" xfId="0" applyFont="1" applyFill="1" applyBorder="1" applyAlignment="1">
      <alignment horizontal="center" vertical="center" wrapText="1"/>
    </xf>
    <xf numFmtId="0" fontId="4" fillId="12" borderId="1"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1" fillId="12" borderId="1" xfId="0" applyFont="1" applyFill="1" applyBorder="1" applyAlignment="1">
      <alignment horizontal="center" vertical="center"/>
    </xf>
    <xf numFmtId="0" fontId="0" fillId="2" borderId="0" xfId="0" applyFill="1" applyAlignment="1">
      <alignment horizontal="center" vertical="center"/>
    </xf>
    <xf numFmtId="0" fontId="12" fillId="2" borderId="0" xfId="0" applyFont="1" applyFill="1" applyAlignment="1">
      <alignment horizontal="center" vertical="center"/>
    </xf>
    <xf numFmtId="0" fontId="8" fillId="0" borderId="0" xfId="0" applyFont="1" applyAlignment="1">
      <alignment horizontal="left"/>
    </xf>
    <xf numFmtId="0" fontId="16" fillId="0" borderId="0" xfId="0" applyFont="1"/>
    <xf numFmtId="0" fontId="17" fillId="0" borderId="0" xfId="0" applyFont="1"/>
    <xf numFmtId="0" fontId="3" fillId="0" borderId="6" xfId="0" applyFont="1" applyBorder="1" applyAlignment="1">
      <alignment horizontal="center" vertical="center"/>
    </xf>
    <xf numFmtId="0" fontId="3" fillId="13" borderId="1" xfId="0" applyFont="1" applyFill="1" applyBorder="1" applyAlignment="1">
      <alignment horizontal="center" vertical="center" wrapText="1"/>
    </xf>
    <xf numFmtId="0" fontId="4" fillId="12" borderId="6" xfId="0" applyFont="1" applyFill="1" applyBorder="1" applyAlignment="1">
      <alignment horizontal="center" vertical="center"/>
    </xf>
    <xf numFmtId="0" fontId="4" fillId="13" borderId="6" xfId="0" applyFont="1" applyFill="1" applyBorder="1" applyAlignment="1">
      <alignment horizontal="center" vertical="center"/>
    </xf>
    <xf numFmtId="0" fontId="4" fillId="11" borderId="10" xfId="0" applyFont="1" applyFill="1" applyBorder="1" applyAlignment="1">
      <alignment horizontal="center" vertical="center" wrapText="1"/>
    </xf>
    <xf numFmtId="0" fontId="3" fillId="0" borderId="10" xfId="0" applyFont="1" applyBorder="1" applyAlignment="1">
      <alignment horizontal="center" vertical="center"/>
    </xf>
    <xf numFmtId="0" fontId="4" fillId="12" borderId="10" xfId="0" applyFont="1" applyFill="1" applyBorder="1" applyAlignment="1">
      <alignment horizontal="center" vertical="center" wrapText="1"/>
    </xf>
    <xf numFmtId="0" fontId="20" fillId="4" borderId="18" xfId="0" applyFont="1" applyFill="1" applyBorder="1" applyAlignment="1">
      <alignment horizontal="center" vertical="center"/>
    </xf>
    <xf numFmtId="0" fontId="20" fillId="19" borderId="25" xfId="0" applyFont="1" applyFill="1" applyBorder="1" applyAlignment="1">
      <alignment horizontal="center" vertical="center"/>
    </xf>
    <xf numFmtId="178" fontId="21" fillId="9" borderId="30" xfId="0" applyNumberFormat="1" applyFont="1" applyFill="1" applyBorder="1" applyAlignment="1">
      <alignment horizontal="center" vertical="center"/>
    </xf>
    <xf numFmtId="178" fontId="21" fillId="6" borderId="30" xfId="0" applyNumberFormat="1" applyFont="1" applyFill="1" applyBorder="1" applyAlignment="1">
      <alignment horizontal="center" vertical="center"/>
    </xf>
    <xf numFmtId="178" fontId="21" fillId="9" borderId="31" xfId="0" applyNumberFormat="1" applyFont="1" applyFill="1" applyBorder="1" applyAlignment="1">
      <alignment horizontal="center" vertical="center"/>
    </xf>
    <xf numFmtId="178" fontId="21" fillId="4" borderId="32" xfId="0" applyNumberFormat="1" applyFont="1" applyFill="1" applyBorder="1"/>
    <xf numFmtId="0" fontId="22" fillId="21" borderId="33" xfId="0" applyFont="1" applyFill="1" applyBorder="1" applyAlignment="1">
      <alignment horizontal="center" vertical="center" wrapText="1"/>
    </xf>
    <xf numFmtId="0" fontId="23" fillId="21" borderId="18" xfId="0" applyFont="1" applyFill="1" applyBorder="1"/>
    <xf numFmtId="178" fontId="21" fillId="9" borderId="1" xfId="0" applyNumberFormat="1" applyFont="1" applyFill="1" applyBorder="1" applyAlignment="1">
      <alignment horizontal="center" vertical="center"/>
    </xf>
    <xf numFmtId="178" fontId="21" fillId="6" borderId="1" xfId="0" applyNumberFormat="1" applyFont="1" applyFill="1" applyBorder="1" applyAlignment="1">
      <alignment horizontal="center" vertical="center"/>
    </xf>
    <xf numFmtId="178" fontId="21" fillId="9" borderId="36" xfId="0" applyNumberFormat="1" applyFont="1" applyFill="1" applyBorder="1" applyAlignment="1">
      <alignment horizontal="center" vertical="center"/>
    </xf>
    <xf numFmtId="178" fontId="21" fillId="4" borderId="37" xfId="0" applyNumberFormat="1" applyFont="1" applyFill="1" applyBorder="1"/>
    <xf numFmtId="0" fontId="22" fillId="21" borderId="6" xfId="0" applyFont="1" applyFill="1" applyBorder="1" applyAlignment="1">
      <alignment horizontal="center" vertical="center"/>
    </xf>
    <xf numFmtId="0" fontId="23" fillId="21" borderId="38" xfId="0" applyFont="1" applyFill="1" applyBorder="1"/>
    <xf numFmtId="179" fontId="21" fillId="9" borderId="1" xfId="0" applyNumberFormat="1" applyFont="1" applyFill="1" applyBorder="1" applyAlignment="1">
      <alignment horizontal="center" vertical="center"/>
    </xf>
    <xf numFmtId="179" fontId="21" fillId="6" borderId="1" xfId="0" applyNumberFormat="1" applyFont="1" applyFill="1" applyBorder="1" applyAlignment="1">
      <alignment horizontal="center" vertical="center"/>
    </xf>
    <xf numFmtId="179" fontId="21" fillId="9" borderId="36" xfId="0" applyNumberFormat="1" applyFont="1" applyFill="1" applyBorder="1" applyAlignment="1">
      <alignment horizontal="center" vertical="center"/>
    </xf>
    <xf numFmtId="179" fontId="21" fillId="4" borderId="37" xfId="0" applyNumberFormat="1" applyFont="1" applyFill="1" applyBorder="1"/>
    <xf numFmtId="0" fontId="24" fillId="21" borderId="6" xfId="0" applyFont="1" applyFill="1" applyBorder="1" applyAlignment="1">
      <alignment horizontal="center" vertical="center"/>
    </xf>
    <xf numFmtId="0" fontId="25" fillId="21" borderId="6" xfId="0" applyFont="1" applyFill="1" applyBorder="1" applyAlignment="1">
      <alignment horizontal="center" vertical="center"/>
    </xf>
    <xf numFmtId="180" fontId="21" fillId="9" borderId="1" xfId="0" applyNumberFormat="1" applyFont="1" applyFill="1" applyBorder="1" applyAlignment="1">
      <alignment horizontal="center" vertical="center"/>
    </xf>
    <xf numFmtId="180" fontId="21" fillId="6" borderId="1" xfId="0" applyNumberFormat="1" applyFont="1" applyFill="1" applyBorder="1" applyAlignment="1">
      <alignment horizontal="center" vertical="center"/>
    </xf>
    <xf numFmtId="180" fontId="21" fillId="9" borderId="36" xfId="0" applyNumberFormat="1" applyFont="1" applyFill="1" applyBorder="1" applyAlignment="1">
      <alignment horizontal="center" vertical="center"/>
    </xf>
    <xf numFmtId="180" fontId="21" fillId="4" borderId="37" xfId="0" applyNumberFormat="1" applyFont="1" applyFill="1" applyBorder="1"/>
    <xf numFmtId="56" fontId="24" fillId="21" borderId="6" xfId="0" applyNumberFormat="1" applyFont="1" applyFill="1" applyBorder="1" applyAlignment="1">
      <alignment horizontal="center" vertical="center"/>
    </xf>
    <xf numFmtId="56" fontId="25" fillId="21" borderId="6" xfId="0" applyNumberFormat="1" applyFont="1" applyFill="1" applyBorder="1" applyAlignment="1">
      <alignment horizontal="center" vertical="center"/>
    </xf>
    <xf numFmtId="10" fontId="21" fillId="6" borderId="1" xfId="0" applyNumberFormat="1" applyFont="1" applyFill="1" applyBorder="1" applyAlignment="1">
      <alignment horizontal="center" vertical="center"/>
    </xf>
    <xf numFmtId="10" fontId="21" fillId="9" borderId="1" xfId="0" applyNumberFormat="1" applyFont="1" applyFill="1" applyBorder="1" applyAlignment="1">
      <alignment horizontal="center" vertical="center"/>
    </xf>
    <xf numFmtId="10" fontId="21" fillId="4" borderId="37" xfId="0" applyNumberFormat="1" applyFont="1" applyFill="1" applyBorder="1"/>
    <xf numFmtId="179" fontId="21" fillId="6" borderId="4" xfId="0" applyNumberFormat="1" applyFont="1" applyFill="1" applyBorder="1" applyAlignment="1">
      <alignment horizontal="center" vertical="center"/>
    </xf>
    <xf numFmtId="179" fontId="21" fillId="9" borderId="4" xfId="0" applyNumberFormat="1" applyFont="1" applyFill="1" applyBorder="1" applyAlignment="1">
      <alignment horizontal="center" vertical="center"/>
    </xf>
    <xf numFmtId="0" fontId="24" fillId="21" borderId="6" xfId="0" applyFont="1" applyFill="1" applyBorder="1" applyAlignment="1">
      <alignment horizontal="center" vertical="center" wrapText="1"/>
    </xf>
    <xf numFmtId="0" fontId="26" fillId="21" borderId="6" xfId="0" applyFont="1" applyFill="1" applyBorder="1" applyAlignment="1">
      <alignment horizontal="center" vertical="center"/>
    </xf>
    <xf numFmtId="0" fontId="25" fillId="21" borderId="8" xfId="0" applyFont="1" applyFill="1" applyBorder="1" applyAlignment="1">
      <alignment horizontal="center" vertical="center"/>
    </xf>
    <xf numFmtId="0" fontId="23" fillId="21" borderId="41" xfId="0" applyFont="1" applyFill="1" applyBorder="1"/>
    <xf numFmtId="179" fontId="20" fillId="16" borderId="24" xfId="0" applyNumberFormat="1" applyFont="1" applyFill="1" applyBorder="1" applyAlignment="1">
      <alignment horizontal="center" vertical="center"/>
    </xf>
    <xf numFmtId="179" fontId="20" fillId="19" borderId="43" xfId="0" applyNumberFormat="1" applyFont="1" applyFill="1" applyBorder="1" applyAlignment="1">
      <alignment horizontal="right" vertical="center"/>
    </xf>
    <xf numFmtId="0" fontId="21" fillId="21" borderId="44" xfId="0" applyFont="1" applyFill="1" applyBorder="1" applyAlignment="1">
      <alignment horizontal="center" vertical="center" wrapText="1"/>
    </xf>
    <xf numFmtId="0" fontId="23" fillId="21" borderId="45" xfId="0" applyFont="1" applyFill="1" applyBorder="1"/>
    <xf numFmtId="0" fontId="23" fillId="21" borderId="29" xfId="0" applyFont="1" applyFill="1" applyBorder="1" applyAlignment="1">
      <alignment horizontal="center" vertical="center"/>
    </xf>
    <xf numFmtId="0" fontId="23" fillId="21" borderId="9" xfId="0" applyFont="1" applyFill="1" applyBorder="1" applyAlignment="1">
      <alignment horizontal="center" vertical="center"/>
    </xf>
    <xf numFmtId="0" fontId="23" fillId="21" borderId="9" xfId="0" applyFont="1" applyFill="1" applyBorder="1" applyAlignment="1">
      <alignment horizontal="center" vertical="center" wrapText="1"/>
    </xf>
    <xf numFmtId="0" fontId="23" fillId="21" borderId="30" xfId="0" applyFont="1" applyFill="1" applyBorder="1" applyAlignment="1">
      <alignment vertical="center"/>
    </xf>
    <xf numFmtId="0" fontId="23" fillId="21" borderId="51" xfId="0" applyFont="1" applyFill="1" applyBorder="1" applyAlignment="1">
      <alignment horizontal="center" vertical="center"/>
    </xf>
    <xf numFmtId="0" fontId="23" fillId="21" borderId="52" xfId="0" applyFont="1" applyFill="1" applyBorder="1" applyAlignment="1">
      <alignment horizontal="center" vertical="center"/>
    </xf>
    <xf numFmtId="0" fontId="23" fillId="21" borderId="52" xfId="0" applyFont="1" applyFill="1" applyBorder="1" applyAlignment="1">
      <alignment horizontal="center" vertical="center" wrapText="1"/>
    </xf>
    <xf numFmtId="0" fontId="23" fillId="21" borderId="1" xfId="0" applyFont="1" applyFill="1" applyBorder="1" applyAlignment="1">
      <alignment vertical="center"/>
    </xf>
    <xf numFmtId="0" fontId="23" fillId="21" borderId="23" xfId="0" applyFont="1" applyFill="1" applyBorder="1" applyAlignment="1">
      <alignment horizontal="center" vertical="center"/>
    </xf>
    <xf numFmtId="0" fontId="23" fillId="21" borderId="24" xfId="0" applyFont="1" applyFill="1" applyBorder="1" applyAlignment="1">
      <alignment horizontal="center" vertical="center"/>
    </xf>
    <xf numFmtId="0" fontId="23" fillId="21" borderId="55" xfId="0" applyFont="1" applyFill="1" applyBorder="1" applyAlignment="1">
      <alignment vertical="center"/>
    </xf>
    <xf numFmtId="0" fontId="28" fillId="5" borderId="27" xfId="0" applyFont="1" applyFill="1" applyBorder="1" applyAlignment="1">
      <alignment horizontal="center" vertical="center"/>
    </xf>
    <xf numFmtId="0" fontId="28" fillId="20" borderId="28" xfId="0" applyFont="1" applyFill="1" applyBorder="1" applyAlignment="1">
      <alignment horizontal="center" vertical="center"/>
    </xf>
    <xf numFmtId="0" fontId="28" fillId="20" borderId="35" xfId="0" applyFont="1" applyFill="1" applyBorder="1" applyAlignment="1">
      <alignment horizontal="center" vertical="center"/>
    </xf>
    <xf numFmtId="0" fontId="28" fillId="20" borderId="39" xfId="0" applyFont="1" applyFill="1" applyBorder="1" applyAlignment="1">
      <alignment horizontal="center" vertical="center"/>
    </xf>
    <xf numFmtId="0" fontId="28" fillId="20" borderId="34" xfId="0" applyFont="1" applyFill="1" applyBorder="1" applyAlignment="1">
      <alignment horizontal="center" vertical="center"/>
    </xf>
    <xf numFmtId="0" fontId="28" fillId="20" borderId="42" xfId="0" applyFont="1" applyFill="1" applyBorder="1" applyAlignment="1">
      <alignment horizontal="center" vertical="center"/>
    </xf>
    <xf numFmtId="179" fontId="21" fillId="4" borderId="40" xfId="0" applyNumberFormat="1" applyFont="1" applyFill="1" applyBorder="1" applyAlignment="1">
      <alignment horizontal="right" vertical="center"/>
    </xf>
    <xf numFmtId="178" fontId="21" fillId="6" borderId="57" xfId="0" applyNumberFormat="1" applyFont="1" applyFill="1" applyBorder="1" applyAlignment="1">
      <alignment horizontal="center" vertical="center"/>
    </xf>
    <xf numFmtId="178" fontId="21" fillId="9" borderId="58" xfId="0" applyNumberFormat="1" applyFont="1" applyFill="1" applyBorder="1" applyAlignment="1">
      <alignment horizontal="center" vertical="center"/>
    </xf>
    <xf numFmtId="178" fontId="21" fillId="6" borderId="59" xfId="0" applyNumberFormat="1" applyFont="1" applyFill="1" applyBorder="1" applyAlignment="1">
      <alignment horizontal="center" vertical="center"/>
    </xf>
    <xf numFmtId="178" fontId="21" fillId="6" borderId="60" xfId="0" applyNumberFormat="1" applyFont="1" applyFill="1" applyBorder="1" applyAlignment="1">
      <alignment horizontal="center" vertical="center"/>
    </xf>
    <xf numFmtId="178" fontId="21" fillId="9" borderId="61" xfId="0" applyNumberFormat="1" applyFont="1" applyFill="1" applyBorder="1" applyAlignment="1">
      <alignment horizontal="center" vertical="center"/>
    </xf>
    <xf numFmtId="178" fontId="21" fillId="6" borderId="62" xfId="0" applyNumberFormat="1" applyFont="1" applyFill="1" applyBorder="1" applyAlignment="1">
      <alignment horizontal="center" vertical="center"/>
    </xf>
    <xf numFmtId="179" fontId="21" fillId="6" borderId="60" xfId="0" applyNumberFormat="1" applyFont="1" applyFill="1" applyBorder="1" applyAlignment="1">
      <alignment horizontal="center" vertical="center"/>
    </xf>
    <xf numFmtId="179" fontId="21" fillId="9" borderId="61" xfId="0" applyNumberFormat="1" applyFont="1" applyFill="1" applyBorder="1" applyAlignment="1">
      <alignment horizontal="center" vertical="center"/>
    </xf>
    <xf numFmtId="179" fontId="21" fillId="6" borderId="62" xfId="0" applyNumberFormat="1" applyFont="1" applyFill="1" applyBorder="1" applyAlignment="1">
      <alignment horizontal="center" vertical="center"/>
    </xf>
    <xf numFmtId="180" fontId="21" fillId="6" borderId="60" xfId="0" applyNumberFormat="1" applyFont="1" applyFill="1" applyBorder="1" applyAlignment="1">
      <alignment horizontal="center" vertical="center"/>
    </xf>
    <xf numFmtId="180" fontId="21" fillId="9" borderId="61" xfId="0" applyNumberFormat="1" applyFont="1" applyFill="1" applyBorder="1" applyAlignment="1">
      <alignment horizontal="center" vertical="center"/>
    </xf>
    <xf numFmtId="180" fontId="21" fillId="6" borderId="62" xfId="0" applyNumberFormat="1" applyFont="1" applyFill="1" applyBorder="1" applyAlignment="1">
      <alignment horizontal="center" vertical="center"/>
    </xf>
    <xf numFmtId="179" fontId="20" fillId="6" borderId="63" xfId="0" applyNumberFormat="1" applyFont="1" applyFill="1" applyBorder="1" applyAlignment="1">
      <alignment horizontal="center" vertical="center"/>
    </xf>
    <xf numFmtId="179" fontId="20" fillId="9" borderId="64" xfId="0" applyNumberFormat="1" applyFont="1" applyFill="1" applyBorder="1" applyAlignment="1">
      <alignment horizontal="center" vertical="center"/>
    </xf>
    <xf numFmtId="179" fontId="20" fillId="6" borderId="65" xfId="0" applyNumberFormat="1" applyFont="1" applyFill="1" applyBorder="1" applyAlignment="1">
      <alignment horizontal="center" vertical="center"/>
    </xf>
    <xf numFmtId="14" fontId="0" fillId="0" borderId="0" xfId="0" applyNumberFormat="1"/>
    <xf numFmtId="0" fontId="0" fillId="0" borderId="1" xfId="0" applyBorder="1" applyAlignment="1">
      <alignment horizontal="center" vertical="center"/>
    </xf>
    <xf numFmtId="0" fontId="0" fillId="2" borderId="1" xfId="0" applyFill="1" applyBorder="1" applyAlignment="1">
      <alignment horizontal="center" vertical="center"/>
    </xf>
    <xf numFmtId="0" fontId="18" fillId="2" borderId="1" xfId="0" applyFont="1" applyFill="1" applyBorder="1" applyAlignment="1">
      <alignment horizontal="center" vertical="center"/>
    </xf>
    <xf numFmtId="0" fontId="3" fillId="9" borderId="4" xfId="0" applyFont="1" applyFill="1" applyBorder="1" applyAlignment="1">
      <alignment horizontal="center" vertical="center"/>
    </xf>
    <xf numFmtId="0" fontId="11" fillId="4" borderId="1" xfId="0" applyFont="1" applyFill="1" applyBorder="1" applyAlignment="1">
      <alignment horizontal="center" vertical="center" wrapText="1"/>
    </xf>
    <xf numFmtId="0" fontId="0" fillId="0" borderId="1" xfId="0" applyBorder="1"/>
    <xf numFmtId="0" fontId="31" fillId="0" borderId="1" xfId="0" applyFont="1" applyBorder="1" applyAlignment="1">
      <alignment horizontal="center" vertical="center"/>
    </xf>
    <xf numFmtId="182" fontId="31" fillId="0" borderId="1" xfId="0" applyNumberFormat="1" applyFont="1" applyBorder="1" applyAlignment="1">
      <alignment horizontal="center" vertical="center"/>
    </xf>
    <xf numFmtId="183" fontId="12" fillId="0" borderId="1" xfId="0" applyNumberFormat="1" applyFont="1" applyBorder="1" applyAlignment="1">
      <alignment horizontal="center" vertical="center"/>
    </xf>
    <xf numFmtId="0" fontId="11" fillId="3" borderId="1" xfId="0" applyFont="1" applyFill="1" applyBorder="1" applyAlignment="1">
      <alignment horizontal="center" vertical="center" wrapText="1"/>
    </xf>
    <xf numFmtId="0" fontId="31" fillId="0" borderId="80" xfId="0" applyFont="1" applyBorder="1" applyAlignment="1">
      <alignment horizontal="center" vertical="center"/>
    </xf>
    <xf numFmtId="0" fontId="0" fillId="0" borderId="81" xfId="0" applyBorder="1"/>
    <xf numFmtId="0" fontId="31" fillId="0" borderId="82" xfId="0" applyFont="1" applyBorder="1" applyAlignment="1">
      <alignment horizontal="center" vertical="center"/>
    </xf>
    <xf numFmtId="182" fontId="31" fillId="0" borderId="83" xfId="0" applyNumberFormat="1" applyFont="1" applyBorder="1" applyAlignment="1">
      <alignment horizontal="center" vertical="center"/>
    </xf>
    <xf numFmtId="0" fontId="31" fillId="0" borderId="83" xfId="0" applyFont="1" applyBorder="1" applyAlignment="1">
      <alignment horizontal="center" vertical="center"/>
    </xf>
    <xf numFmtId="0" fontId="0" fillId="0" borderId="83" xfId="0" applyBorder="1"/>
    <xf numFmtId="0" fontId="0" fillId="0" borderId="85" xfId="0" applyBorder="1"/>
    <xf numFmtId="0" fontId="31" fillId="0" borderId="78" xfId="0" applyFont="1" applyBorder="1" applyAlignment="1">
      <alignment horizontal="center" vertical="center"/>
    </xf>
    <xf numFmtId="182" fontId="31" fillId="0" borderId="9" xfId="0" applyNumberFormat="1" applyFont="1" applyBorder="1" applyAlignment="1">
      <alignment horizontal="center" vertical="center"/>
    </xf>
    <xf numFmtId="0" fontId="31" fillId="0" borderId="9" xfId="0" applyFont="1" applyBorder="1" applyAlignment="1">
      <alignment horizontal="center" vertical="center"/>
    </xf>
    <xf numFmtId="0" fontId="0" fillId="0" borderId="9" xfId="0" applyBorder="1"/>
    <xf numFmtId="0" fontId="0" fillId="0" borderId="79" xfId="0" applyBorder="1"/>
    <xf numFmtId="14" fontId="31" fillId="0" borderId="9" xfId="0" applyNumberFormat="1" applyFont="1" applyBorder="1" applyAlignment="1">
      <alignment horizontal="center" vertical="center"/>
    </xf>
    <xf numFmtId="14" fontId="31" fillId="0" borderId="1" xfId="0" applyNumberFormat="1" applyFont="1" applyBorder="1" applyAlignment="1">
      <alignment horizontal="center" vertical="center"/>
    </xf>
    <xf numFmtId="14" fontId="31" fillId="0" borderId="83" xfId="0" applyNumberFormat="1" applyFont="1" applyBorder="1" applyAlignment="1">
      <alignment horizontal="center" vertical="center"/>
    </xf>
    <xf numFmtId="0" fontId="17" fillId="0" borderId="0" xfId="0" applyFont="1" applyAlignment="1">
      <alignment horizontal="center"/>
    </xf>
    <xf numFmtId="0" fontId="16" fillId="0" borderId="0" xfId="0" applyFont="1" applyAlignment="1">
      <alignment horizontal="left"/>
    </xf>
    <xf numFmtId="0" fontId="16" fillId="0" borderId="0" xfId="0" applyFont="1" applyAlignment="1">
      <alignment horizontal="center" vertical="center"/>
    </xf>
    <xf numFmtId="0" fontId="2" fillId="0" borderId="1" xfId="0" applyFont="1" applyBorder="1"/>
    <xf numFmtId="0" fontId="3" fillId="2" borderId="1" xfId="0" applyFont="1" applyFill="1" applyBorder="1" applyAlignment="1">
      <alignment horizontal="center" vertical="center" wrapText="1"/>
    </xf>
    <xf numFmtId="6" fontId="8" fillId="2" borderId="1" xfId="0" applyNumberFormat="1" applyFont="1" applyFill="1" applyBorder="1" applyAlignment="1">
      <alignment horizontal="center" vertical="center"/>
    </xf>
    <xf numFmtId="0" fontId="6" fillId="2" borderId="1" xfId="0" applyFont="1" applyFill="1" applyBorder="1" applyAlignment="1">
      <alignment horizontal="center" vertical="center" wrapText="1"/>
    </xf>
    <xf numFmtId="0" fontId="39" fillId="6" borderId="0" xfId="0" applyFont="1" applyFill="1" applyAlignment="1">
      <alignment horizontal="center" vertical="center"/>
    </xf>
    <xf numFmtId="0" fontId="40" fillId="6" borderId="0" xfId="0" applyFont="1" applyFill="1" applyAlignment="1">
      <alignment vertical="center"/>
    </xf>
    <xf numFmtId="0" fontId="39" fillId="0" borderId="0" xfId="0" applyFont="1" applyAlignment="1">
      <alignment horizontal="center" vertical="center"/>
    </xf>
    <xf numFmtId="0" fontId="41" fillId="6" borderId="0" xfId="0" applyFont="1" applyFill="1" applyAlignment="1">
      <alignment horizontal="center" vertical="center"/>
    </xf>
    <xf numFmtId="0" fontId="45" fillId="6" borderId="0" xfId="0" applyFont="1" applyFill="1" applyAlignment="1">
      <alignment vertical="center"/>
    </xf>
    <xf numFmtId="0" fontId="40" fillId="0" borderId="0" xfId="0" applyFont="1" applyAlignment="1">
      <alignment vertical="center"/>
    </xf>
    <xf numFmtId="0" fontId="45" fillId="6" borderId="0" xfId="0" applyFont="1" applyFill="1" applyAlignment="1">
      <alignment horizontal="left" vertical="center"/>
    </xf>
    <xf numFmtId="0" fontId="45" fillId="6" borderId="0" xfId="0" applyFont="1" applyFill="1" applyAlignment="1">
      <alignment horizontal="center" vertical="center"/>
    </xf>
    <xf numFmtId="0" fontId="40" fillId="0" borderId="0" xfId="0" applyFont="1" applyAlignment="1">
      <alignment horizontal="center" vertical="center"/>
    </xf>
    <xf numFmtId="0" fontId="42" fillId="6" borderId="0" xfId="0" applyFont="1" applyFill="1" applyAlignment="1">
      <alignment horizontal="left" vertical="center"/>
    </xf>
    <xf numFmtId="0" fontId="51" fillId="6" borderId="0" xfId="0" applyFont="1" applyFill="1" applyAlignment="1">
      <alignment horizontal="left" vertical="center"/>
    </xf>
    <xf numFmtId="0" fontId="51" fillId="6" borderId="0" xfId="0" applyFont="1" applyFill="1" applyAlignment="1">
      <alignment horizontal="center" vertical="center"/>
    </xf>
    <xf numFmtId="0" fontId="51" fillId="6" borderId="0" xfId="0" applyFont="1" applyFill="1" applyAlignment="1">
      <alignment vertical="center"/>
    </xf>
    <xf numFmtId="9" fontId="51" fillId="6" borderId="0" xfId="0" applyNumberFormat="1" applyFont="1" applyFill="1" applyAlignment="1">
      <alignment horizontal="left" vertical="center"/>
    </xf>
    <xf numFmtId="9" fontId="42" fillId="6" borderId="0" xfId="0" applyNumberFormat="1" applyFont="1" applyFill="1" applyAlignment="1">
      <alignment horizontal="left" vertical="center"/>
    </xf>
    <xf numFmtId="0" fontId="53" fillId="6" borderId="0" xfId="0" applyFont="1" applyFill="1" applyAlignment="1">
      <alignment horizontal="center" vertical="center"/>
    </xf>
    <xf numFmtId="0" fontId="42" fillId="6" borderId="0" xfId="0" applyFont="1" applyFill="1" applyAlignment="1">
      <alignment horizontal="center" vertical="center"/>
    </xf>
    <xf numFmtId="0" fontId="56" fillId="0" borderId="0" xfId="2" applyFill="1" applyBorder="1" applyAlignment="1">
      <alignment horizontal="left" vertical="center"/>
    </xf>
    <xf numFmtId="0" fontId="23" fillId="0" borderId="0" xfId="0" applyFont="1" applyAlignment="1">
      <alignment horizontal="left" vertical="center"/>
    </xf>
    <xf numFmtId="0" fontId="23" fillId="0" borderId="0" xfId="0" applyFont="1" applyAlignment="1">
      <alignment horizontal="center" vertical="center"/>
    </xf>
    <xf numFmtId="0" fontId="56" fillId="0" borderId="0" xfId="2" applyBorder="1">
      <alignment vertical="center"/>
    </xf>
    <xf numFmtId="0" fontId="42" fillId="6" borderId="101" xfId="0" applyFont="1" applyFill="1" applyBorder="1" applyAlignment="1">
      <alignment horizontal="left" vertical="center"/>
    </xf>
    <xf numFmtId="0" fontId="50" fillId="25" borderId="89" xfId="0" applyFont="1" applyFill="1" applyBorder="1" applyAlignment="1">
      <alignment horizontal="center" vertical="center"/>
    </xf>
    <xf numFmtId="0" fontId="50" fillId="25" borderId="89" xfId="0" applyFont="1" applyFill="1" applyBorder="1" applyAlignment="1">
      <alignment horizontal="center" vertical="center" wrapText="1"/>
    </xf>
    <xf numFmtId="0" fontId="41" fillId="6" borderId="101" xfId="0" applyFont="1" applyFill="1" applyBorder="1" applyAlignment="1">
      <alignment horizontal="center" vertical="center"/>
    </xf>
    <xf numFmtId="181" fontId="51" fillId="6" borderId="0" xfId="0" applyNumberFormat="1" applyFont="1" applyFill="1" applyAlignment="1">
      <alignment horizontal="center" vertical="center"/>
    </xf>
    <xf numFmtId="0" fontId="42" fillId="6" borderId="109" xfId="0" applyFont="1" applyFill="1" applyBorder="1" applyAlignment="1">
      <alignment horizontal="left" vertical="center"/>
    </xf>
    <xf numFmtId="0" fontId="0" fillId="2" borderId="0" xfId="0" applyFill="1" applyAlignment="1">
      <alignment vertical="center"/>
    </xf>
    <xf numFmtId="0" fontId="11" fillId="2" borderId="0" xfId="0" applyFont="1" applyFill="1" applyAlignment="1">
      <alignment horizontal="left" vertical="center"/>
    </xf>
    <xf numFmtId="0" fontId="0" fillId="7" borderId="4" xfId="0" applyFill="1" applyBorder="1" applyAlignment="1">
      <alignment horizontal="right" vertical="center"/>
    </xf>
    <xf numFmtId="0" fontId="0" fillId="6" borderId="1" xfId="0" applyFill="1" applyBorder="1" applyAlignment="1">
      <alignment horizontal="right" vertical="center"/>
    </xf>
    <xf numFmtId="0" fontId="12" fillId="7" borderId="4" xfId="0" applyFont="1" applyFill="1" applyBorder="1" applyAlignment="1">
      <alignment horizontal="right" vertical="center"/>
    </xf>
    <xf numFmtId="0" fontId="12" fillId="0" borderId="1" xfId="0" applyFont="1" applyBorder="1" applyAlignment="1">
      <alignment horizontal="right" vertical="center"/>
    </xf>
    <xf numFmtId="0" fontId="0" fillId="2" borderId="66" xfId="0" applyFill="1" applyBorder="1"/>
    <xf numFmtId="0" fontId="11" fillId="2" borderId="0" xfId="0" applyFont="1" applyFill="1" applyAlignment="1">
      <alignment vertical="center"/>
    </xf>
    <xf numFmtId="0" fontId="0" fillId="2" borderId="133" xfId="0" applyFill="1" applyBorder="1"/>
    <xf numFmtId="0" fontId="12" fillId="2" borderId="133" xfId="0" applyFont="1" applyFill="1" applyBorder="1" applyAlignment="1">
      <alignment horizontal="left" vertical="center"/>
    </xf>
    <xf numFmtId="0" fontId="12" fillId="2" borderId="135" xfId="0" applyFont="1" applyFill="1" applyBorder="1" applyAlignment="1">
      <alignment horizontal="left" vertical="center"/>
    </xf>
    <xf numFmtId="0" fontId="8" fillId="0" borderId="6" xfId="0" applyFont="1" applyBorder="1" applyAlignment="1">
      <alignment horizontal="center" vertical="center"/>
    </xf>
    <xf numFmtId="0" fontId="0" fillId="2" borderId="135" xfId="0" applyFill="1" applyBorder="1"/>
    <xf numFmtId="0" fontId="0" fillId="2" borderId="136" xfId="0" applyFill="1" applyBorder="1"/>
    <xf numFmtId="0" fontId="3" fillId="0" borderId="2" xfId="0" applyFont="1" applyBorder="1" applyAlignment="1">
      <alignment horizontal="center" vertical="center"/>
    </xf>
    <xf numFmtId="0" fontId="16" fillId="11" borderId="133" xfId="0" applyFont="1" applyFill="1" applyBorder="1" applyAlignment="1">
      <alignment horizontal="left" vertical="center"/>
    </xf>
    <xf numFmtId="0" fontId="35" fillId="2" borderId="133" xfId="0" applyFont="1" applyFill="1" applyBorder="1" applyAlignment="1">
      <alignment vertical="center"/>
    </xf>
    <xf numFmtId="0" fontId="36" fillId="2" borderId="133" xfId="0" applyFont="1" applyFill="1" applyBorder="1" applyAlignment="1">
      <alignment vertical="center"/>
    </xf>
    <xf numFmtId="0" fontId="3" fillId="2" borderId="133" xfId="0" applyFont="1" applyFill="1" applyBorder="1" applyAlignment="1">
      <alignment horizontal="center" vertical="center"/>
    </xf>
    <xf numFmtId="0" fontId="7" fillId="2" borderId="133" xfId="0" applyFont="1" applyFill="1" applyBorder="1" applyAlignment="1">
      <alignment horizontal="center" vertical="center"/>
    </xf>
    <xf numFmtId="0" fontId="38" fillId="13" borderId="133" xfId="0" applyFont="1" applyFill="1" applyBorder="1" applyAlignment="1">
      <alignment horizontal="left" vertical="center"/>
    </xf>
    <xf numFmtId="0" fontId="3" fillId="2" borderId="133" xfId="0" applyFont="1" applyFill="1" applyBorder="1" applyAlignment="1">
      <alignment horizontal="right" vertical="center"/>
    </xf>
    <xf numFmtId="0" fontId="6" fillId="2" borderId="4" xfId="0" applyFont="1" applyFill="1" applyBorder="1" applyAlignment="1">
      <alignment horizontal="center" vertical="center"/>
    </xf>
    <xf numFmtId="0" fontId="0" fillId="2" borderId="137" xfId="0" applyFill="1" applyBorder="1"/>
    <xf numFmtId="0" fontId="18" fillId="2" borderId="9" xfId="0" applyFont="1" applyFill="1" applyBorder="1" applyAlignment="1">
      <alignment horizontal="center" vertical="center"/>
    </xf>
    <xf numFmtId="9" fontId="0" fillId="2" borderId="133" xfId="0" applyNumberFormat="1" applyFill="1" applyBorder="1"/>
    <xf numFmtId="0" fontId="0" fillId="23" borderId="68" xfId="0" applyFill="1" applyBorder="1" applyAlignment="1">
      <alignment horizontal="center" vertical="center"/>
    </xf>
    <xf numFmtId="181" fontId="0" fillId="23" borderId="139" xfId="0" applyNumberFormat="1" applyFill="1" applyBorder="1" applyAlignment="1">
      <alignment horizontal="center" vertical="center"/>
    </xf>
    <xf numFmtId="0" fontId="0" fillId="6" borderId="1" xfId="0" applyFill="1" applyBorder="1" applyAlignment="1">
      <alignment horizontal="center" vertical="center"/>
    </xf>
    <xf numFmtId="0" fontId="63" fillId="2" borderId="133" xfId="0" applyFont="1" applyFill="1" applyBorder="1"/>
    <xf numFmtId="0" fontId="0" fillId="7" borderId="1" xfId="0" applyFill="1" applyBorder="1" applyAlignment="1">
      <alignment horizontal="center" vertical="center"/>
    </xf>
    <xf numFmtId="49" fontId="57" fillId="2" borderId="0" xfId="0" applyNumberFormat="1" applyFont="1" applyFill="1" applyAlignment="1">
      <alignment vertical="top" wrapText="1"/>
    </xf>
    <xf numFmtId="0" fontId="39" fillId="2" borderId="0" xfId="0"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xf>
    <xf numFmtId="49" fontId="57" fillId="2" borderId="9" xfId="0" applyNumberFormat="1" applyFont="1" applyFill="1" applyBorder="1" applyAlignment="1">
      <alignment vertical="center" wrapText="1"/>
    </xf>
    <xf numFmtId="49" fontId="57" fillId="2" borderId="1" xfId="0" applyNumberFormat="1" applyFont="1" applyFill="1" applyBorder="1" applyAlignment="1">
      <alignment vertical="top" wrapText="1"/>
    </xf>
    <xf numFmtId="0" fontId="0" fillId="7" borderId="4" xfId="0" applyFill="1" applyBorder="1" applyAlignment="1">
      <alignment horizontal="right" vertical="center" wrapText="1"/>
    </xf>
    <xf numFmtId="49" fontId="57" fillId="2" borderId="0" xfId="0" applyNumberFormat="1" applyFont="1" applyFill="1" applyAlignment="1">
      <alignment horizontal="center" vertical="top" wrapText="1"/>
    </xf>
    <xf numFmtId="49" fontId="57" fillId="2" borderId="1" xfId="0" applyNumberFormat="1" applyFont="1" applyFill="1" applyBorder="1" applyAlignment="1">
      <alignment horizontal="center" vertical="center" wrapText="1"/>
    </xf>
    <xf numFmtId="49" fontId="57" fillId="0" borderId="0" xfId="0" applyNumberFormat="1" applyFont="1" applyAlignment="1">
      <alignment vertical="top" wrapText="1"/>
    </xf>
    <xf numFmtId="49" fontId="57" fillId="0" borderId="0" xfId="0" applyNumberFormat="1" applyFont="1" applyAlignment="1">
      <alignment vertical="center" wrapText="1"/>
    </xf>
    <xf numFmtId="49" fontId="57" fillId="2" borderId="0" xfId="0" applyNumberFormat="1" applyFont="1" applyFill="1" applyAlignment="1">
      <alignment vertical="center" wrapText="1"/>
    </xf>
    <xf numFmtId="49" fontId="57" fillId="2" borderId="0" xfId="0" applyNumberFormat="1" applyFont="1" applyFill="1" applyAlignment="1">
      <alignment horizontal="center" vertical="center" wrapText="1"/>
    </xf>
    <xf numFmtId="49" fontId="57" fillId="2" borderId="1" xfId="0" applyNumberFormat="1" applyFont="1" applyFill="1" applyBorder="1" applyAlignment="1">
      <alignment vertical="center" wrapText="1"/>
    </xf>
    <xf numFmtId="177" fontId="3" fillId="2" borderId="133" xfId="0" applyNumberFormat="1" applyFont="1" applyFill="1" applyBorder="1" applyAlignment="1">
      <alignment horizontal="right" vertical="center"/>
    </xf>
    <xf numFmtId="0" fontId="12" fillId="2" borderId="133" xfId="0" applyFont="1" applyFill="1" applyBorder="1"/>
    <xf numFmtId="6" fontId="3" fillId="2" borderId="133" xfId="0" applyNumberFormat="1" applyFont="1" applyFill="1" applyBorder="1" applyAlignment="1">
      <alignment horizontal="right" vertical="center"/>
    </xf>
    <xf numFmtId="0" fontId="47" fillId="0" borderId="0" xfId="0" applyFont="1"/>
    <xf numFmtId="0" fontId="41" fillId="0" borderId="0" xfId="0" applyFont="1" applyAlignment="1">
      <alignment horizontal="left" vertical="center"/>
    </xf>
    <xf numFmtId="0" fontId="46" fillId="0" borderId="0" xfId="0" applyFont="1" applyAlignment="1">
      <alignment horizontal="left" vertical="center"/>
    </xf>
    <xf numFmtId="0" fontId="45" fillId="0" borderId="0" xfId="0" applyFont="1" applyAlignment="1">
      <alignment vertical="center"/>
    </xf>
    <xf numFmtId="0" fontId="45" fillId="0" borderId="0" xfId="0" applyFont="1" applyAlignment="1">
      <alignment horizontal="left" vertical="center"/>
    </xf>
    <xf numFmtId="0" fontId="45" fillId="0" borderId="0" xfId="0" applyFont="1" applyAlignment="1">
      <alignment horizontal="center" vertical="center"/>
    </xf>
    <xf numFmtId="0" fontId="46" fillId="0" borderId="0" xfId="0" applyFont="1" applyAlignment="1">
      <alignment horizontal="center" vertical="center"/>
    </xf>
    <xf numFmtId="0" fontId="0" fillId="2" borderId="1" xfId="0" applyFill="1" applyBorder="1"/>
    <xf numFmtId="0" fontId="0" fillId="2" borderId="1" xfId="0" applyFill="1" applyBorder="1" applyAlignment="1">
      <alignment vertical="center"/>
    </xf>
    <xf numFmtId="0" fontId="20" fillId="2" borderId="1" xfId="0" applyFont="1" applyFill="1" applyBorder="1" applyAlignment="1">
      <alignment vertical="center" wrapText="1"/>
    </xf>
    <xf numFmtId="0" fontId="3" fillId="2" borderId="1" xfId="0" applyFont="1" applyFill="1" applyBorder="1" applyAlignment="1">
      <alignment vertical="center" wrapText="1"/>
    </xf>
    <xf numFmtId="0" fontId="0" fillId="2" borderId="69" xfId="0" applyFill="1" applyBorder="1"/>
    <xf numFmtId="0" fontId="19" fillId="2" borderId="0" xfId="0" applyFont="1" applyFill="1" applyAlignment="1">
      <alignment horizontal="left"/>
    </xf>
    <xf numFmtId="0" fontId="20" fillId="2" borderId="74" xfId="0" applyFont="1" applyFill="1" applyBorder="1" applyAlignment="1">
      <alignment horizontal="center" vertical="center"/>
    </xf>
    <xf numFmtId="0" fontId="23" fillId="2" borderId="74" xfId="0" applyFont="1" applyFill="1" applyBorder="1"/>
    <xf numFmtId="0" fontId="23" fillId="2" borderId="74" xfId="0" applyFont="1" applyFill="1" applyBorder="1" applyAlignment="1">
      <alignment horizontal="center" vertical="center"/>
    </xf>
    <xf numFmtId="0" fontId="75" fillId="17" borderId="13" xfId="0" applyFont="1" applyFill="1" applyBorder="1" applyAlignment="1">
      <alignment horizontal="right"/>
    </xf>
    <xf numFmtId="0" fontId="76" fillId="0" borderId="0" xfId="0" applyFont="1"/>
    <xf numFmtId="0" fontId="77" fillId="0" borderId="0" xfId="0" applyFont="1" applyAlignment="1">
      <alignment horizontal="center" vertical="center"/>
    </xf>
    <xf numFmtId="0" fontId="77" fillId="0" borderId="144" xfId="0" applyFont="1" applyBorder="1" applyAlignment="1">
      <alignment horizontal="center" vertical="center"/>
    </xf>
    <xf numFmtId="0" fontId="77" fillId="0" borderId="142" xfId="0" applyFont="1" applyBorder="1" applyAlignment="1">
      <alignment horizontal="center" vertical="center"/>
    </xf>
    <xf numFmtId="0" fontId="78" fillId="2" borderId="0" xfId="0" applyFont="1" applyFill="1"/>
    <xf numFmtId="55" fontId="77" fillId="0" borderId="0" xfId="0" applyNumberFormat="1" applyFont="1" applyAlignment="1">
      <alignment horizontal="center" vertical="center"/>
    </xf>
    <xf numFmtId="190" fontId="77" fillId="0" borderId="0" xfId="0" applyNumberFormat="1" applyFont="1" applyAlignment="1">
      <alignment horizontal="center" vertical="center"/>
    </xf>
    <xf numFmtId="6" fontId="77" fillId="0" borderId="0" xfId="0" applyNumberFormat="1" applyFont="1" applyAlignment="1">
      <alignment horizontal="center" vertical="center"/>
    </xf>
    <xf numFmtId="0" fontId="77" fillId="0" borderId="8" xfId="0" applyFont="1" applyBorder="1" applyAlignment="1">
      <alignment horizontal="center" vertical="center"/>
    </xf>
    <xf numFmtId="190" fontId="77" fillId="0" borderId="66" xfId="0" applyNumberFormat="1" applyFont="1" applyBorder="1" applyAlignment="1">
      <alignment horizontal="center" vertical="center"/>
    </xf>
    <xf numFmtId="6" fontId="77" fillId="0" borderId="0" xfId="0" applyNumberFormat="1" applyFont="1"/>
    <xf numFmtId="7" fontId="77" fillId="0" borderId="0" xfId="0" applyNumberFormat="1" applyFont="1" applyAlignment="1">
      <alignment horizontal="center" vertical="center"/>
    </xf>
    <xf numFmtId="191" fontId="77" fillId="0" borderId="66" xfId="0" applyNumberFormat="1" applyFont="1" applyBorder="1" applyAlignment="1">
      <alignment horizontal="center" vertical="center"/>
    </xf>
    <xf numFmtId="191" fontId="77" fillId="0" borderId="143" xfId="0" applyNumberFormat="1" applyFont="1" applyBorder="1" applyAlignment="1">
      <alignment horizontal="center" vertical="center"/>
    </xf>
    <xf numFmtId="0" fontId="80" fillId="2" borderId="133" xfId="0" applyFont="1" applyFill="1" applyBorder="1" applyAlignment="1">
      <alignment horizontal="center"/>
    </xf>
    <xf numFmtId="0" fontId="12" fillId="2" borderId="136" xfId="0" applyFont="1" applyFill="1" applyBorder="1"/>
    <xf numFmtId="0" fontId="63" fillId="2" borderId="136" xfId="0" applyFont="1" applyFill="1" applyBorder="1"/>
    <xf numFmtId="5" fontId="3" fillId="2" borderId="133" xfId="0" applyNumberFormat="1" applyFont="1" applyFill="1" applyBorder="1" applyAlignment="1">
      <alignment horizontal="right" vertical="center"/>
    </xf>
    <xf numFmtId="0" fontId="75" fillId="17" borderId="73" xfId="0" applyFont="1" applyFill="1" applyBorder="1" applyAlignment="1">
      <alignment horizontal="center"/>
    </xf>
    <xf numFmtId="182" fontId="31" fillId="0" borderId="124" xfId="0" applyNumberFormat="1" applyFont="1" applyBorder="1" applyAlignment="1">
      <alignment horizontal="center" vertical="center"/>
    </xf>
    <xf numFmtId="0" fontId="3" fillId="26" borderId="1" xfId="0" applyFont="1" applyFill="1" applyBorder="1" applyAlignment="1">
      <alignment horizontal="center" vertical="center"/>
    </xf>
    <xf numFmtId="189" fontId="45" fillId="27" borderId="0" xfId="0" applyNumberFormat="1" applyFont="1" applyFill="1" applyAlignment="1">
      <alignment horizontal="left" vertical="center"/>
    </xf>
    <xf numFmtId="0" fontId="67" fillId="27" borderId="92" xfId="0" applyFont="1" applyFill="1" applyBorder="1" applyAlignment="1">
      <alignment horizontal="center" vertical="center"/>
    </xf>
    <xf numFmtId="5" fontId="67" fillId="27" borderId="92" xfId="0" applyNumberFormat="1" applyFont="1" applyFill="1" applyBorder="1" applyAlignment="1">
      <alignment horizontal="center" vertical="center"/>
    </xf>
    <xf numFmtId="0" fontId="67" fillId="27" borderId="96" xfId="0" applyFont="1" applyFill="1" applyBorder="1" applyAlignment="1">
      <alignment horizontal="center" vertical="center"/>
    </xf>
    <xf numFmtId="187" fontId="67" fillId="27" borderId="96" xfId="0" applyNumberFormat="1" applyFont="1" applyFill="1" applyBorder="1" applyAlignment="1">
      <alignment vertical="center"/>
    </xf>
    <xf numFmtId="0" fontId="67" fillId="27" borderId="102" xfId="0" applyFont="1" applyFill="1" applyBorder="1" applyAlignment="1">
      <alignment horizontal="center" vertical="center"/>
    </xf>
    <xf numFmtId="187" fontId="67" fillId="27" borderId="102" xfId="0" applyNumberFormat="1" applyFont="1" applyFill="1" applyBorder="1" applyAlignment="1">
      <alignment vertical="center"/>
    </xf>
    <xf numFmtId="5" fontId="67" fillId="27" borderId="102" xfId="0" applyNumberFormat="1" applyFont="1" applyFill="1" applyBorder="1" applyAlignment="1">
      <alignment horizontal="center" vertical="center"/>
    </xf>
    <xf numFmtId="0" fontId="51" fillId="27" borderId="92" xfId="0" applyFont="1" applyFill="1" applyBorder="1" applyAlignment="1">
      <alignment horizontal="center" vertical="center"/>
    </xf>
    <xf numFmtId="6" fontId="51" fillId="27" borderId="92" xfId="0" applyNumberFormat="1" applyFont="1" applyFill="1" applyBorder="1" applyAlignment="1">
      <alignment horizontal="center" vertical="center"/>
    </xf>
    <xf numFmtId="6" fontId="58" fillId="27" borderId="92" xfId="0" applyNumberFormat="1" applyFont="1" applyFill="1" applyBorder="1" applyAlignment="1">
      <alignment horizontal="center" vertical="center"/>
    </xf>
    <xf numFmtId="188" fontId="51" fillId="27" borderId="92" xfId="0" applyNumberFormat="1" applyFont="1" applyFill="1" applyBorder="1" applyAlignment="1">
      <alignment horizontal="center" vertical="center"/>
    </xf>
    <xf numFmtId="185" fontId="51" fillId="27" borderId="92" xfId="0" applyNumberFormat="1" applyFont="1" applyFill="1" applyBorder="1" applyAlignment="1">
      <alignment vertical="center"/>
    </xf>
    <xf numFmtId="0" fontId="51" fillId="27" borderId="96" xfId="0" applyFont="1" applyFill="1" applyBorder="1" applyAlignment="1">
      <alignment horizontal="center" vertical="center"/>
    </xf>
    <xf numFmtId="6" fontId="51" fillId="27" borderId="96" xfId="0" applyNumberFormat="1" applyFont="1" applyFill="1" applyBorder="1" applyAlignment="1">
      <alignment horizontal="center" vertical="center"/>
    </xf>
    <xf numFmtId="185" fontId="51" fillId="27" borderId="96" xfId="0" applyNumberFormat="1" applyFont="1" applyFill="1" applyBorder="1" applyAlignment="1">
      <alignment vertical="center"/>
    </xf>
    <xf numFmtId="0" fontId="51" fillId="27" borderId="102" xfId="0" applyFont="1" applyFill="1" applyBorder="1" applyAlignment="1">
      <alignment horizontal="center" vertical="center"/>
    </xf>
    <xf numFmtId="6" fontId="51" fillId="27" borderId="102" xfId="0" applyNumberFormat="1" applyFont="1" applyFill="1" applyBorder="1" applyAlignment="1">
      <alignment vertical="center"/>
    </xf>
    <xf numFmtId="6" fontId="51" fillId="27" borderId="102" xfId="0" applyNumberFormat="1" applyFont="1" applyFill="1" applyBorder="1" applyAlignment="1">
      <alignment horizontal="center" vertical="center"/>
    </xf>
    <xf numFmtId="188" fontId="51" fillId="27" borderId="102" xfId="0" applyNumberFormat="1" applyFont="1" applyFill="1" applyBorder="1" applyAlignment="1">
      <alignment horizontal="center" vertical="center"/>
    </xf>
    <xf numFmtId="185" fontId="51" fillId="27" borderId="102" xfId="0" applyNumberFormat="1" applyFont="1" applyFill="1" applyBorder="1" applyAlignment="1">
      <alignment vertical="center"/>
    </xf>
    <xf numFmtId="191" fontId="12" fillId="27" borderId="1" xfId="0" applyNumberFormat="1" applyFont="1" applyFill="1" applyBorder="1" applyAlignment="1">
      <alignment horizontal="center" vertical="center"/>
    </xf>
    <xf numFmtId="0" fontId="12" fillId="27" borderId="1" xfId="0" applyFont="1" applyFill="1" applyBorder="1" applyAlignment="1">
      <alignment horizontal="center" vertical="center"/>
    </xf>
    <xf numFmtId="0" fontId="11" fillId="5" borderId="1" xfId="0" applyFont="1" applyFill="1" applyBorder="1" applyAlignment="1">
      <alignment horizontal="left" vertical="center"/>
    </xf>
    <xf numFmtId="0" fontId="11" fillId="5" borderId="1" xfId="0" applyFont="1" applyFill="1" applyBorder="1"/>
    <xf numFmtId="0" fontId="12" fillId="2" borderId="0" xfId="0" applyFont="1" applyFill="1" applyAlignment="1">
      <alignment vertical="center" wrapText="1"/>
    </xf>
    <xf numFmtId="0" fontId="86" fillId="27" borderId="1" xfId="0" applyFont="1" applyFill="1" applyBorder="1" applyAlignment="1">
      <alignment horizontal="center" vertical="center"/>
    </xf>
    <xf numFmtId="0" fontId="17" fillId="27" borderId="1" xfId="0" applyFont="1" applyFill="1" applyBorder="1" applyAlignment="1">
      <alignment horizontal="center" vertical="center"/>
    </xf>
    <xf numFmtId="0" fontId="87" fillId="27" borderId="1" xfId="0" applyFont="1" applyFill="1" applyBorder="1" applyAlignment="1">
      <alignment horizontal="center" vertical="center"/>
    </xf>
    <xf numFmtId="0" fontId="3" fillId="0" borderId="1" xfId="0" applyFont="1" applyBorder="1" applyAlignment="1" applyProtection="1">
      <alignment horizontal="center" vertical="center"/>
      <protection locked="0"/>
    </xf>
    <xf numFmtId="5" fontId="3" fillId="0" borderId="1" xfId="0" applyNumberFormat="1"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176" fontId="3" fillId="0" borderId="1" xfId="0" applyNumberFormat="1" applyFont="1" applyBorder="1" applyAlignment="1" applyProtection="1">
      <alignment horizontal="center" vertical="center"/>
      <protection locked="0"/>
    </xf>
    <xf numFmtId="176" fontId="9"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6" fontId="3" fillId="0" borderId="1" xfId="0" applyNumberFormat="1" applyFont="1" applyBorder="1" applyAlignment="1" applyProtection="1">
      <alignment horizontal="center" vertical="center"/>
      <protection locked="0"/>
    </xf>
    <xf numFmtId="6" fontId="0" fillId="0" borderId="1" xfId="0" applyNumberForma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77" fontId="3" fillId="0" borderId="1" xfId="0" applyNumberFormat="1" applyFont="1" applyBorder="1" applyAlignment="1" applyProtection="1">
      <alignment horizontal="center" vertical="center"/>
      <protection locked="0"/>
    </xf>
    <xf numFmtId="6" fontId="8" fillId="0" borderId="1" xfId="0" applyNumberFormat="1" applyFont="1" applyBorder="1" applyAlignment="1" applyProtection="1">
      <alignment horizontal="center" vertical="center"/>
      <protection locked="0"/>
    </xf>
    <xf numFmtId="6" fontId="3" fillId="0" borderId="4" xfId="0" applyNumberFormat="1" applyFont="1" applyBorder="1" applyAlignment="1">
      <alignment horizontal="right" vertical="center"/>
    </xf>
    <xf numFmtId="0" fontId="12" fillId="0" borderId="1" xfId="0" applyFont="1" applyBorder="1" applyAlignment="1" applyProtection="1">
      <alignment horizontal="center" vertical="center"/>
      <protection locked="0"/>
    </xf>
    <xf numFmtId="55" fontId="12" fillId="9" borderId="1" xfId="0" applyNumberFormat="1" applyFont="1" applyFill="1" applyBorder="1" applyAlignment="1" applyProtection="1">
      <alignment horizontal="center" vertical="center"/>
      <protection locked="0"/>
    </xf>
    <xf numFmtId="55" fontId="12" fillId="0" borderId="1" xfId="0" applyNumberFormat="1" applyFont="1" applyBorder="1" applyAlignment="1" applyProtection="1">
      <alignment horizontal="center" vertical="center"/>
      <protection locked="0"/>
    </xf>
    <xf numFmtId="0" fontId="12" fillId="0" borderId="1" xfId="0" applyFont="1" applyBorder="1" applyAlignment="1" applyProtection="1">
      <alignment vertical="center" wrapText="1"/>
      <protection locked="0"/>
    </xf>
    <xf numFmtId="0" fontId="12" fillId="0" borderId="1" xfId="0" applyFont="1" applyBorder="1" applyAlignment="1" applyProtection="1">
      <alignment horizontal="left" vertical="center" wrapText="1"/>
      <protection locked="0"/>
    </xf>
    <xf numFmtId="0" fontId="3" fillId="9" borderId="4"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vertical="center"/>
      <protection locked="0"/>
    </xf>
    <xf numFmtId="0" fontId="12"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12" fillId="0" borderId="0" xfId="0" quotePrefix="1" applyFont="1" applyAlignment="1" applyProtection="1">
      <alignment horizontal="center" vertical="center"/>
      <protection locked="0"/>
    </xf>
    <xf numFmtId="0" fontId="0" fillId="0" borderId="1" xfId="0" applyBorder="1" applyProtection="1">
      <protection locked="0"/>
    </xf>
    <xf numFmtId="0" fontId="12" fillId="13" borderId="1" xfId="0" applyFont="1" applyFill="1" applyBorder="1" applyAlignment="1" applyProtection="1">
      <alignment horizontal="center" vertical="center"/>
      <protection locked="0"/>
    </xf>
    <xf numFmtId="183" fontId="12" fillId="0" borderId="1" xfId="0" applyNumberFormat="1" applyFont="1" applyBorder="1" applyAlignment="1" applyProtection="1">
      <alignment horizontal="center" vertical="center"/>
      <protection locked="0"/>
    </xf>
    <xf numFmtId="0" fontId="2" fillId="0" borderId="1" xfId="0" applyFont="1" applyBorder="1" applyProtection="1">
      <protection locked="0"/>
    </xf>
    <xf numFmtId="0" fontId="12" fillId="0" borderId="1" xfId="0" applyFont="1" applyBorder="1" applyAlignment="1" applyProtection="1">
      <alignment vertical="center"/>
      <protection locked="0"/>
    </xf>
    <xf numFmtId="0" fontId="0" fillId="0" borderId="7" xfId="0" applyBorder="1" applyAlignment="1">
      <alignment horizontal="center"/>
    </xf>
    <xf numFmtId="0" fontId="0" fillId="0" borderId="0" xfId="0" applyAlignment="1">
      <alignment horizontal="center"/>
    </xf>
    <xf numFmtId="0" fontId="11" fillId="23" borderId="4" xfId="0" applyFont="1" applyFill="1" applyBorder="1" applyAlignment="1">
      <alignment horizontal="left" vertical="center"/>
    </xf>
    <xf numFmtId="0" fontId="11" fillId="23" borderId="5" xfId="0" applyFont="1" applyFill="1" applyBorder="1" applyAlignment="1">
      <alignment horizontal="left" vertical="center"/>
    </xf>
    <xf numFmtId="0" fontId="11" fillId="23" borderId="6" xfId="0" applyFont="1" applyFill="1" applyBorder="1" applyAlignment="1">
      <alignment horizontal="left" vertical="center"/>
    </xf>
    <xf numFmtId="0" fontId="0" fillId="0" borderId="1" xfId="0" applyBorder="1" applyAlignment="1">
      <alignment horizontal="center"/>
    </xf>
    <xf numFmtId="0" fontId="0" fillId="0" borderId="125" xfId="0" applyBorder="1" applyAlignment="1">
      <alignment horizontal="center"/>
    </xf>
    <xf numFmtId="0" fontId="11" fillId="23" borderId="1" xfId="0" applyFont="1" applyFill="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1" xfId="0" applyBorder="1" applyAlignment="1">
      <alignment horizontal="left" vertical="center"/>
    </xf>
    <xf numFmtId="0" fontId="0" fillId="0" borderId="5" xfId="0" applyBorder="1" applyAlignment="1">
      <alignment horizontal="center"/>
    </xf>
    <xf numFmtId="0" fontId="20" fillId="17"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73" fillId="17" borderId="1" xfId="0" applyFont="1" applyFill="1" applyBorder="1" applyAlignment="1">
      <alignment horizontal="center" vertical="center"/>
    </xf>
    <xf numFmtId="49" fontId="57" fillId="0" borderId="2" xfId="0" applyNumberFormat="1" applyFont="1" applyBorder="1" applyAlignment="1">
      <alignment horizontal="center" vertical="center" wrapText="1"/>
    </xf>
    <xf numFmtId="49" fontId="57" fillId="0" borderId="3" xfId="0" applyNumberFormat="1" applyFont="1" applyBorder="1" applyAlignment="1">
      <alignment horizontal="center" vertical="center" wrapText="1"/>
    </xf>
    <xf numFmtId="49" fontId="57" fillId="0" borderId="68" xfId="0" applyNumberFormat="1" applyFont="1" applyBorder="1" applyAlignment="1">
      <alignment horizontal="center" vertical="center" wrapText="1"/>
    </xf>
    <xf numFmtId="49" fontId="57" fillId="0" borderId="7" xfId="0" applyNumberFormat="1" applyFont="1" applyBorder="1" applyAlignment="1">
      <alignment horizontal="center" vertical="center" wrapText="1"/>
    </xf>
    <xf numFmtId="49" fontId="57" fillId="0" borderId="67" xfId="0" applyNumberFormat="1" applyFont="1" applyBorder="1" applyAlignment="1">
      <alignment horizontal="center" vertical="center" wrapText="1"/>
    </xf>
    <xf numFmtId="49" fontId="57" fillId="0" borderId="66" xfId="0" applyNumberFormat="1" applyFont="1" applyBorder="1" applyAlignment="1">
      <alignment horizontal="center" vertical="center" wrapText="1"/>
    </xf>
    <xf numFmtId="49" fontId="57" fillId="0" borderId="0" xfId="0" applyNumberFormat="1" applyFont="1" applyAlignment="1">
      <alignment horizontal="center" vertical="center" wrapText="1"/>
    </xf>
    <xf numFmtId="49" fontId="57" fillId="0" borderId="8" xfId="0" applyNumberFormat="1" applyFont="1" applyBorder="1" applyAlignment="1">
      <alignment horizontal="center" vertical="center" wrapText="1"/>
    </xf>
    <xf numFmtId="0" fontId="4" fillId="3" borderId="0" xfId="0" applyFont="1" applyFill="1" applyAlignment="1">
      <alignment horizontal="center" vertical="center"/>
    </xf>
    <xf numFmtId="0" fontId="4" fillId="3" borderId="125" xfId="0" applyFont="1" applyFill="1" applyBorder="1" applyAlignment="1">
      <alignment horizontal="center" vertical="center"/>
    </xf>
    <xf numFmtId="49" fontId="57" fillId="0" borderId="1"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wrapText="1"/>
    </xf>
    <xf numFmtId="49" fontId="57" fillId="0" borderId="1" xfId="0" applyNumberFormat="1" applyFont="1" applyBorder="1" applyAlignment="1">
      <alignment horizontal="left" vertical="center" wrapText="1"/>
    </xf>
    <xf numFmtId="49" fontId="57" fillId="0" borderId="7" xfId="0" applyNumberFormat="1" applyFont="1" applyBorder="1" applyAlignment="1">
      <alignment horizontal="left" vertical="center" wrapText="1"/>
    </xf>
    <xf numFmtId="49" fontId="57" fillId="0" borderId="67" xfId="0" applyNumberFormat="1" applyFont="1" applyBorder="1" applyAlignment="1">
      <alignment horizontal="left" vertical="center" wrapText="1"/>
    </xf>
    <xf numFmtId="49" fontId="57" fillId="0" borderId="66" xfId="0" applyNumberFormat="1" applyFont="1" applyBorder="1" applyAlignment="1">
      <alignment horizontal="left" vertical="center" wrapText="1"/>
    </xf>
    <xf numFmtId="49" fontId="57" fillId="0" borderId="0" xfId="0" applyNumberFormat="1" applyFont="1" applyAlignment="1">
      <alignment horizontal="left" vertical="center" wrapText="1"/>
    </xf>
    <xf numFmtId="49" fontId="57" fillId="0" borderId="8" xfId="0" applyNumberFormat="1" applyFont="1" applyBorder="1" applyAlignment="1">
      <alignment horizontal="left" vertical="center" wrapText="1"/>
    </xf>
    <xf numFmtId="49" fontId="57" fillId="0" borderId="124" xfId="0" applyNumberFormat="1" applyFont="1" applyBorder="1" applyAlignment="1">
      <alignment horizontal="left" vertical="center" wrapText="1"/>
    </xf>
    <xf numFmtId="49" fontId="57" fillId="0" borderId="125" xfId="0" applyNumberFormat="1" applyFont="1" applyBorder="1" applyAlignment="1">
      <alignment horizontal="left" vertical="center" wrapText="1"/>
    </xf>
    <xf numFmtId="49" fontId="57" fillId="0" borderId="126" xfId="0" applyNumberFormat="1" applyFont="1" applyBorder="1" applyAlignment="1">
      <alignment horizontal="left" vertical="center" wrapText="1"/>
    </xf>
    <xf numFmtId="49" fontId="57" fillId="0" borderId="9" xfId="0" applyNumberFormat="1" applyFont="1" applyBorder="1" applyAlignment="1">
      <alignment horizontal="center" vertical="center" wrapText="1"/>
    </xf>
    <xf numFmtId="49" fontId="12" fillId="0" borderId="4" xfId="0" applyNumberFormat="1" applyFont="1" applyBorder="1" applyAlignment="1">
      <alignment horizontal="center" vertical="center" wrapText="1"/>
    </xf>
    <xf numFmtId="49" fontId="12" fillId="0" borderId="5" xfId="0" applyNumberFormat="1" applyFont="1" applyBorder="1" applyAlignment="1">
      <alignment horizontal="center" vertical="center" wrapText="1"/>
    </xf>
    <xf numFmtId="49" fontId="12" fillId="0" borderId="6" xfId="0" applyNumberFormat="1" applyFont="1" applyBorder="1" applyAlignment="1">
      <alignment horizontal="center" vertical="center" wrapText="1"/>
    </xf>
    <xf numFmtId="0" fontId="68" fillId="0" borderId="4"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 xfId="0" applyFont="1" applyBorder="1" applyAlignment="1">
      <alignment horizontal="center" vertical="center" wrapText="1"/>
    </xf>
    <xf numFmtId="0" fontId="57" fillId="27" borderId="1" xfId="0" applyFont="1" applyFill="1" applyBorder="1" applyAlignment="1">
      <alignment horizontal="left" vertical="center" wrapText="1"/>
    </xf>
    <xf numFmtId="0" fontId="0" fillId="6" borderId="1" xfId="0" applyFill="1" applyBorder="1" applyAlignment="1">
      <alignment horizontal="left" vertical="center"/>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0" fillId="6" borderId="9" xfId="0" applyFill="1" applyBorder="1" applyAlignment="1">
      <alignment horizontal="center" vertical="center"/>
    </xf>
    <xf numFmtId="0" fontId="57" fillId="6" borderId="1" xfId="0" applyFont="1" applyFill="1" applyBorder="1" applyAlignment="1">
      <alignment horizontal="left" vertical="top" wrapText="1"/>
    </xf>
    <xf numFmtId="0" fontId="57" fillId="0" borderId="68" xfId="0" applyFont="1" applyBorder="1" applyAlignment="1">
      <alignment horizontal="left" wrapText="1"/>
    </xf>
    <xf numFmtId="0" fontId="57" fillId="0" borderId="7" xfId="0" applyFont="1" applyBorder="1" applyAlignment="1">
      <alignment horizontal="left" wrapText="1"/>
    </xf>
    <xf numFmtId="0" fontId="57" fillId="0" borderId="67" xfId="0" applyFont="1" applyBorder="1" applyAlignment="1">
      <alignment horizontal="left" wrapText="1"/>
    </xf>
    <xf numFmtId="0" fontId="57" fillId="0" borderId="66" xfId="0" applyFont="1" applyBorder="1" applyAlignment="1">
      <alignment horizontal="left" wrapText="1"/>
    </xf>
    <xf numFmtId="0" fontId="57" fillId="0" borderId="0" xfId="0" applyFont="1" applyAlignment="1">
      <alignment horizontal="left" wrapText="1"/>
    </xf>
    <xf numFmtId="0" fontId="57" fillId="0" borderId="8" xfId="0" applyFont="1" applyBorder="1" applyAlignment="1">
      <alignment horizontal="left" wrapText="1"/>
    </xf>
    <xf numFmtId="0" fontId="57" fillId="0" borderId="124" xfId="0" applyFont="1" applyBorder="1" applyAlignment="1">
      <alignment horizontal="left" wrapText="1"/>
    </xf>
    <xf numFmtId="0" fontId="57" fillId="0" borderId="125" xfId="0" applyFont="1" applyBorder="1" applyAlignment="1">
      <alignment horizontal="left" wrapText="1"/>
    </xf>
    <xf numFmtId="0" fontId="57" fillId="0" borderId="126" xfId="0" applyFont="1" applyBorder="1" applyAlignment="1">
      <alignment horizontal="left" wrapText="1"/>
    </xf>
    <xf numFmtId="0" fontId="46" fillId="6" borderId="120" xfId="0" applyFont="1" applyFill="1" applyBorder="1" applyAlignment="1">
      <alignment horizontal="center" vertical="center"/>
    </xf>
    <xf numFmtId="0" fontId="46" fillId="6" borderId="107" xfId="0" applyFont="1" applyFill="1" applyBorder="1" applyAlignment="1">
      <alignment horizontal="center" vertical="center"/>
    </xf>
    <xf numFmtId="184" fontId="46" fillId="27" borderId="146" xfId="0" applyNumberFormat="1" applyFont="1" applyFill="1" applyBorder="1" applyAlignment="1">
      <alignment horizontal="right" vertical="center" indent="1"/>
    </xf>
    <xf numFmtId="184" fontId="46" fillId="27" borderId="148" xfId="0" applyNumberFormat="1" applyFont="1" applyFill="1" applyBorder="1" applyAlignment="1">
      <alignment horizontal="right" vertical="center" indent="1"/>
    </xf>
    <xf numFmtId="0" fontId="51" fillId="6" borderId="101" xfId="0" applyFont="1" applyFill="1" applyBorder="1" applyAlignment="1">
      <alignment horizontal="left" vertical="center"/>
    </xf>
    <xf numFmtId="0" fontId="52" fillId="6" borderId="118" xfId="0" applyFont="1" applyFill="1" applyBorder="1" applyAlignment="1">
      <alignment horizontal="center" vertical="center"/>
    </xf>
    <xf numFmtId="0" fontId="52" fillId="6" borderId="119" xfId="0" applyFont="1" applyFill="1" applyBorder="1" applyAlignment="1">
      <alignment horizontal="center" vertical="center"/>
    </xf>
    <xf numFmtId="185" fontId="51" fillId="27" borderId="117" xfId="0" applyNumberFormat="1" applyFont="1" applyFill="1" applyBorder="1" applyAlignment="1">
      <alignment horizontal="right" vertical="center" indent="1"/>
    </xf>
    <xf numFmtId="185" fontId="51" fillId="27" borderId="118" xfId="0" applyNumberFormat="1" applyFont="1" applyFill="1" applyBorder="1" applyAlignment="1">
      <alignment horizontal="right" vertical="center" indent="1"/>
    </xf>
    <xf numFmtId="0" fontId="51" fillId="6" borderId="0" xfId="0" applyFont="1" applyFill="1" applyAlignment="1">
      <alignment horizontal="left" vertical="center"/>
    </xf>
    <xf numFmtId="0" fontId="52" fillId="6" borderId="116" xfId="0" applyFont="1" applyFill="1" applyBorder="1" applyAlignment="1">
      <alignment horizontal="center" vertical="center"/>
    </xf>
    <xf numFmtId="0" fontId="52" fillId="6" borderId="97" xfId="0" applyFont="1" applyFill="1" applyBorder="1" applyAlignment="1">
      <alignment horizontal="center" vertical="center"/>
    </xf>
    <xf numFmtId="185" fontId="51" fillId="27" borderId="99" xfId="0" applyNumberFormat="1" applyFont="1" applyFill="1" applyBorder="1" applyAlignment="1">
      <alignment horizontal="right" vertical="center" indent="1"/>
    </xf>
    <xf numFmtId="185" fontId="51" fillId="27" borderId="116" xfId="0" applyNumberFormat="1" applyFont="1" applyFill="1" applyBorder="1" applyAlignment="1">
      <alignment horizontal="right" vertical="center" indent="1"/>
    </xf>
    <xf numFmtId="0" fontId="42" fillId="25" borderId="0" xfId="0" applyFont="1" applyFill="1" applyAlignment="1">
      <alignment horizontal="center" vertical="center"/>
    </xf>
    <xf numFmtId="0" fontId="45" fillId="0" borderId="0" xfId="0" applyFont="1" applyAlignment="1">
      <alignment horizontal="left" vertical="center"/>
    </xf>
    <xf numFmtId="0" fontId="52" fillId="6" borderId="122" xfId="0" applyFont="1" applyFill="1" applyBorder="1" applyAlignment="1">
      <alignment horizontal="center" vertical="center"/>
    </xf>
    <xf numFmtId="0" fontId="52" fillId="6" borderId="123" xfId="0" applyFont="1" applyFill="1" applyBorder="1" applyAlignment="1">
      <alignment horizontal="center" vertical="center"/>
    </xf>
    <xf numFmtId="185" fontId="51" fillId="27" borderId="121" xfId="0" applyNumberFormat="1" applyFont="1" applyFill="1" applyBorder="1" applyAlignment="1">
      <alignment horizontal="right" vertical="center" indent="1"/>
    </xf>
    <xf numFmtId="185" fontId="51" fillId="27" borderId="122" xfId="0" applyNumberFormat="1" applyFont="1" applyFill="1" applyBorder="1" applyAlignment="1">
      <alignment horizontal="right" vertical="center" indent="1"/>
    </xf>
    <xf numFmtId="0" fontId="52" fillId="6" borderId="112" xfId="0" applyFont="1" applyFill="1" applyBorder="1" applyAlignment="1">
      <alignment horizontal="center" vertical="center"/>
    </xf>
    <xf numFmtId="0" fontId="52" fillId="6" borderId="104" xfId="0" applyFont="1" applyFill="1" applyBorder="1" applyAlignment="1">
      <alignment horizontal="center" vertical="center"/>
    </xf>
    <xf numFmtId="185" fontId="51" fillId="27" borderId="147" xfId="0" applyNumberFormat="1" applyFont="1" applyFill="1" applyBorder="1" applyAlignment="1">
      <alignment horizontal="right" vertical="center" indent="1"/>
    </xf>
    <xf numFmtId="185" fontId="51" fillId="27" borderId="113" xfId="0" applyNumberFormat="1" applyFont="1" applyFill="1" applyBorder="1" applyAlignment="1">
      <alignment horizontal="right" vertical="center" indent="1"/>
    </xf>
    <xf numFmtId="186" fontId="67" fillId="27" borderId="94" xfId="0" applyNumberFormat="1" applyFont="1" applyFill="1" applyBorder="1" applyAlignment="1">
      <alignment horizontal="center" vertical="center"/>
    </xf>
    <xf numFmtId="186" fontId="67" fillId="27" borderId="95" xfId="0" applyNumberFormat="1" applyFont="1" applyFill="1" applyBorder="1" applyAlignment="1">
      <alignment horizontal="center" vertical="center"/>
    </xf>
    <xf numFmtId="185" fontId="67" fillId="27" borderId="111" xfId="0" applyNumberFormat="1" applyFont="1" applyFill="1" applyBorder="1" applyAlignment="1">
      <alignment horizontal="right" vertical="center" indent="1"/>
    </xf>
    <xf numFmtId="185" fontId="67" fillId="27" borderId="95" xfId="0" applyNumberFormat="1" applyFont="1" applyFill="1" applyBorder="1" applyAlignment="1">
      <alignment horizontal="right" vertical="center" indent="1"/>
    </xf>
    <xf numFmtId="185" fontId="67" fillId="27" borderId="94" xfId="0" applyNumberFormat="1" applyFont="1" applyFill="1" applyBorder="1" applyAlignment="1">
      <alignment horizontal="right" vertical="center" indent="1"/>
    </xf>
    <xf numFmtId="186" fontId="67" fillId="27" borderId="112" xfId="0" applyNumberFormat="1" applyFont="1" applyFill="1" applyBorder="1" applyAlignment="1">
      <alignment horizontal="center" vertical="center"/>
    </xf>
    <xf numFmtId="186" fontId="67" fillId="27" borderId="104" xfId="0" applyNumberFormat="1" applyFont="1" applyFill="1" applyBorder="1" applyAlignment="1">
      <alignment horizontal="center" vertical="center"/>
    </xf>
    <xf numFmtId="185" fontId="67" fillId="27" borderId="103" xfId="0" applyNumberFormat="1" applyFont="1" applyFill="1" applyBorder="1" applyAlignment="1">
      <alignment horizontal="right" vertical="center" indent="1"/>
    </xf>
    <xf numFmtId="185" fontId="67" fillId="27" borderId="104" xfId="0" applyNumberFormat="1" applyFont="1" applyFill="1" applyBorder="1" applyAlignment="1">
      <alignment horizontal="right" vertical="center" indent="1"/>
    </xf>
    <xf numFmtId="185" fontId="67" fillId="27" borderId="112" xfId="0" applyNumberFormat="1" applyFont="1" applyFill="1" applyBorder="1" applyAlignment="1">
      <alignment horizontal="right" vertical="center" indent="1"/>
    </xf>
    <xf numFmtId="0" fontId="50" fillId="25" borderId="0" xfId="0" applyFont="1" applyFill="1" applyAlignment="1">
      <alignment horizontal="center" vertical="center"/>
    </xf>
    <xf numFmtId="0" fontId="50" fillId="25" borderId="88" xfId="0" applyFont="1" applyFill="1" applyBorder="1" applyAlignment="1">
      <alignment horizontal="center" vertical="center"/>
    </xf>
    <xf numFmtId="0" fontId="50" fillId="25" borderId="90" xfId="0" applyFont="1" applyFill="1" applyBorder="1" applyAlignment="1">
      <alignment horizontal="center" vertical="center"/>
    </xf>
    <xf numFmtId="183" fontId="67" fillId="27" borderId="110" xfId="0" applyNumberFormat="1" applyFont="1" applyFill="1" applyBorder="1" applyAlignment="1">
      <alignment horizontal="center" vertical="center"/>
    </xf>
    <xf numFmtId="183" fontId="67" fillId="27" borderId="91" xfId="0" applyNumberFormat="1" applyFont="1" applyFill="1" applyBorder="1" applyAlignment="1">
      <alignment horizontal="center" vertical="center"/>
    </xf>
    <xf numFmtId="185" fontId="67" fillId="27" borderId="93" xfId="0" applyNumberFormat="1" applyFont="1" applyFill="1" applyBorder="1" applyAlignment="1">
      <alignment horizontal="right" vertical="center" indent="1"/>
    </xf>
    <xf numFmtId="185" fontId="67" fillId="27" borderId="91" xfId="0" applyNumberFormat="1" applyFont="1" applyFill="1" applyBorder="1" applyAlignment="1">
      <alignment horizontal="right" vertical="center" indent="1"/>
    </xf>
    <xf numFmtId="185" fontId="67" fillId="27" borderId="110" xfId="0" applyNumberFormat="1" applyFont="1" applyFill="1" applyBorder="1" applyAlignment="1">
      <alignment horizontal="right" vertical="center" indent="1"/>
    </xf>
    <xf numFmtId="0" fontId="45" fillId="0" borderId="0" xfId="0" applyFont="1" applyAlignment="1">
      <alignment horizontal="left" vertical="top"/>
    </xf>
    <xf numFmtId="0" fontId="48" fillId="0" borderId="0" xfId="0" applyFont="1" applyAlignment="1">
      <alignment horizontal="center"/>
    </xf>
    <xf numFmtId="184" fontId="49" fillId="27" borderId="0" xfId="0" applyNumberFormat="1" applyFont="1" applyFill="1" applyAlignment="1">
      <alignment horizontal="center"/>
    </xf>
    <xf numFmtId="189" fontId="45" fillId="27" borderId="0" xfId="0" applyNumberFormat="1" applyFont="1" applyFill="1" applyAlignment="1">
      <alignment horizontal="center" vertical="center"/>
    </xf>
    <xf numFmtId="183" fontId="67" fillId="27" borderId="94" xfId="0" applyNumberFormat="1" applyFont="1" applyFill="1" applyBorder="1" applyAlignment="1">
      <alignment horizontal="center" vertical="center"/>
    </xf>
    <xf numFmtId="183" fontId="67" fillId="27" borderId="95" xfId="0" applyNumberFormat="1" applyFont="1" applyFill="1" applyBorder="1" applyAlignment="1">
      <alignment horizontal="center" vertical="center"/>
    </xf>
    <xf numFmtId="0" fontId="43" fillId="6" borderId="0" xfId="0" applyFont="1" applyFill="1" applyAlignment="1">
      <alignment horizontal="left" vertical="center"/>
    </xf>
    <xf numFmtId="0" fontId="40" fillId="0" borderId="0" xfId="0" applyFont="1" applyAlignment="1">
      <alignment horizontal="left" vertical="top" wrapText="1"/>
    </xf>
    <xf numFmtId="0" fontId="47" fillId="0" borderId="0" xfId="0" applyFont="1" applyAlignment="1">
      <alignment horizontal="center"/>
    </xf>
    <xf numFmtId="0" fontId="45" fillId="0" borderId="0" xfId="0" applyFont="1" applyAlignment="1">
      <alignment horizontal="right" vertical="center"/>
    </xf>
    <xf numFmtId="14" fontId="45" fillId="27" borderId="0" xfId="0" applyNumberFormat="1" applyFont="1" applyFill="1" applyAlignment="1">
      <alignment horizontal="right" vertical="center"/>
    </xf>
    <xf numFmtId="0" fontId="45" fillId="27" borderId="0" xfId="0" applyFont="1" applyFill="1" applyAlignment="1">
      <alignment horizontal="right" vertical="center"/>
    </xf>
    <xf numFmtId="0" fontId="47" fillId="27" borderId="0" xfId="0" applyFont="1" applyFill="1" applyAlignment="1">
      <alignment horizontal="left"/>
    </xf>
    <xf numFmtId="0" fontId="55" fillId="6" borderId="100" xfId="0" applyFont="1" applyFill="1" applyBorder="1" applyAlignment="1">
      <alignment horizontal="left" vertical="center" wrapText="1" indent="1"/>
    </xf>
    <xf numFmtId="0" fontId="54" fillId="25" borderId="0" xfId="0" applyFont="1" applyFill="1" applyAlignment="1">
      <alignment horizontal="left" vertical="center" indent="1"/>
    </xf>
    <xf numFmtId="0" fontId="51" fillId="6" borderId="91" xfId="0" applyFont="1" applyFill="1" applyBorder="1" applyAlignment="1">
      <alignment horizontal="center" vertical="center"/>
    </xf>
    <xf numFmtId="0" fontId="51" fillId="6" borderId="92" xfId="0" applyFont="1" applyFill="1" applyBorder="1" applyAlignment="1">
      <alignment horizontal="center" vertical="center"/>
    </xf>
    <xf numFmtId="0" fontId="51" fillId="6" borderId="93" xfId="0" applyFont="1" applyFill="1" applyBorder="1" applyAlignment="1">
      <alignment horizontal="left" vertical="center" indent="1"/>
    </xf>
    <xf numFmtId="0" fontId="51" fillId="6" borderId="110" xfId="0" applyFont="1" applyFill="1" applyBorder="1" applyAlignment="1">
      <alignment horizontal="left" vertical="center" indent="1"/>
    </xf>
    <xf numFmtId="0" fontId="51" fillId="6" borderId="94" xfId="0" applyFont="1" applyFill="1" applyBorder="1" applyAlignment="1">
      <alignment horizontal="center" vertical="center"/>
    </xf>
    <xf numFmtId="0" fontId="51" fillId="6" borderId="95" xfId="0" applyFont="1" applyFill="1" applyBorder="1" applyAlignment="1">
      <alignment horizontal="center" vertical="center"/>
    </xf>
    <xf numFmtId="0" fontId="51" fillId="6" borderId="111" xfId="0" applyFont="1" applyFill="1" applyBorder="1" applyAlignment="1">
      <alignment horizontal="left" vertical="center" indent="1"/>
    </xf>
    <xf numFmtId="0" fontId="51" fillId="6" borderId="94" xfId="0" applyFont="1" applyFill="1" applyBorder="1" applyAlignment="1">
      <alignment horizontal="left" vertical="center" indent="1"/>
    </xf>
    <xf numFmtId="0" fontId="51" fillId="6" borderId="113" xfId="0" applyFont="1" applyFill="1" applyBorder="1" applyAlignment="1">
      <alignment horizontal="center" vertical="center"/>
    </xf>
    <xf numFmtId="0" fontId="51" fillId="6" borderId="114" xfId="0" applyFont="1" applyFill="1" applyBorder="1" applyAlignment="1">
      <alignment horizontal="center" vertical="center"/>
    </xf>
    <xf numFmtId="0" fontId="51" fillId="6" borderId="100" xfId="0" applyFont="1" applyFill="1" applyBorder="1" applyAlignment="1">
      <alignment horizontal="center" vertical="center"/>
    </xf>
    <xf numFmtId="0" fontId="51" fillId="6" borderId="115" xfId="0" applyFont="1" applyFill="1" applyBorder="1" applyAlignment="1">
      <alignment horizontal="center" vertical="center"/>
    </xf>
    <xf numFmtId="0" fontId="51" fillId="6" borderId="102" xfId="0" applyFont="1" applyFill="1" applyBorder="1" applyAlignment="1">
      <alignment horizontal="left" vertical="center" indent="1"/>
    </xf>
    <xf numFmtId="0" fontId="51" fillId="6" borderId="103" xfId="0" applyFont="1" applyFill="1" applyBorder="1" applyAlignment="1">
      <alignment horizontal="left" vertical="center" indent="1"/>
    </xf>
    <xf numFmtId="0" fontId="48" fillId="0" borderId="108" xfId="0" applyFont="1" applyBorder="1" applyAlignment="1">
      <alignment horizontal="left"/>
    </xf>
    <xf numFmtId="0" fontId="69" fillId="0" borderId="1" xfId="0" applyFont="1" applyBorder="1" applyAlignment="1">
      <alignment horizontal="left" vertical="center"/>
    </xf>
    <xf numFmtId="0" fontId="66" fillId="0" borderId="4"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 xfId="0" applyFont="1" applyBorder="1" applyAlignment="1">
      <alignment horizontal="center" vertical="center" wrapText="1"/>
    </xf>
    <xf numFmtId="186" fontId="45" fillId="27" borderId="0" xfId="0" applyNumberFormat="1" applyFont="1" applyFill="1" applyAlignment="1">
      <alignment horizontal="right" vertical="center"/>
    </xf>
    <xf numFmtId="0" fontId="48" fillId="6" borderId="108" xfId="0" applyFont="1" applyFill="1" applyBorder="1" applyAlignment="1">
      <alignment horizontal="left"/>
    </xf>
    <xf numFmtId="0" fontId="45" fillId="6" borderId="0" xfId="0" applyFont="1" applyFill="1" applyAlignment="1">
      <alignment horizontal="left" vertical="center"/>
    </xf>
    <xf numFmtId="186" fontId="51" fillId="27" borderId="95" xfId="0" applyNumberFormat="1" applyFont="1" applyFill="1" applyBorder="1" applyAlignment="1">
      <alignment horizontal="center" vertical="center"/>
    </xf>
    <xf numFmtId="186" fontId="51" fillId="27" borderId="96" xfId="0" applyNumberFormat="1" applyFont="1" applyFill="1" applyBorder="1" applyAlignment="1">
      <alignment horizontal="center" vertical="center"/>
    </xf>
    <xf numFmtId="185" fontId="51" fillId="27" borderId="96" xfId="0" applyNumberFormat="1" applyFont="1" applyFill="1" applyBorder="1" applyAlignment="1">
      <alignment horizontal="right" vertical="center" indent="1"/>
    </xf>
    <xf numFmtId="185" fontId="51" fillId="27" borderId="111" xfId="0" applyNumberFormat="1" applyFont="1" applyFill="1" applyBorder="1" applyAlignment="1">
      <alignment horizontal="right" vertical="center" indent="1"/>
    </xf>
    <xf numFmtId="185" fontId="51" fillId="27" borderId="92" xfId="0" applyNumberFormat="1" applyFont="1" applyFill="1" applyBorder="1" applyAlignment="1">
      <alignment horizontal="right" vertical="center" indent="1"/>
    </xf>
    <xf numFmtId="185" fontId="51" fillId="27" borderId="93" xfId="0" applyNumberFormat="1" applyFont="1" applyFill="1" applyBorder="1" applyAlignment="1">
      <alignment horizontal="right" vertical="center" indent="1"/>
    </xf>
    <xf numFmtId="0" fontId="50" fillId="25" borderId="89" xfId="0" applyFont="1" applyFill="1" applyBorder="1" applyAlignment="1">
      <alignment horizontal="center" vertical="center"/>
    </xf>
    <xf numFmtId="183" fontId="51" fillId="27" borderId="91" xfId="0" applyNumberFormat="1" applyFont="1" applyFill="1" applyBorder="1" applyAlignment="1">
      <alignment horizontal="center" vertical="center"/>
    </xf>
    <xf numFmtId="183" fontId="51" fillId="27" borderId="92" xfId="0" applyNumberFormat="1" applyFont="1" applyFill="1" applyBorder="1" applyAlignment="1">
      <alignment horizontal="center" vertical="center"/>
    </xf>
    <xf numFmtId="185" fontId="51" fillId="27" borderId="110" xfId="0" applyNumberFormat="1" applyFont="1" applyFill="1" applyBorder="1" applyAlignment="1">
      <alignment horizontal="right" vertical="center" indent="1"/>
    </xf>
    <xf numFmtId="186" fontId="51" fillId="27" borderId="112" xfId="0" applyNumberFormat="1" applyFont="1" applyFill="1" applyBorder="1" applyAlignment="1">
      <alignment horizontal="center" vertical="center"/>
    </xf>
    <xf numFmtId="186" fontId="51" fillId="27" borderId="104" xfId="0" applyNumberFormat="1" applyFont="1" applyFill="1" applyBorder="1" applyAlignment="1">
      <alignment horizontal="center" vertical="center"/>
    </xf>
    <xf numFmtId="185" fontId="51" fillId="27" borderId="103" xfId="0" applyNumberFormat="1" applyFont="1" applyFill="1" applyBorder="1" applyAlignment="1">
      <alignment horizontal="right" vertical="center" indent="1"/>
    </xf>
    <xf numFmtId="185" fontId="51" fillId="27" borderId="112" xfId="0" applyNumberFormat="1" applyFont="1" applyFill="1" applyBorder="1" applyAlignment="1">
      <alignment horizontal="right" vertical="center" indent="1"/>
    </xf>
    <xf numFmtId="0" fontId="52" fillId="6" borderId="91" xfId="0" applyFont="1" applyFill="1" applyBorder="1" applyAlignment="1">
      <alignment horizontal="center" vertical="center"/>
    </xf>
    <xf numFmtId="0" fontId="52" fillId="6" borderId="92" xfId="0" applyFont="1" applyFill="1" applyBorder="1" applyAlignment="1">
      <alignment horizontal="center" vertical="center"/>
    </xf>
    <xf numFmtId="185" fontId="51" fillId="27" borderId="94" xfId="0" applyNumberFormat="1" applyFont="1" applyFill="1" applyBorder="1" applyAlignment="1">
      <alignment horizontal="right" vertical="center" indent="1"/>
    </xf>
    <xf numFmtId="0" fontId="52" fillId="6" borderId="94" xfId="0" applyFont="1" applyFill="1" applyBorder="1" applyAlignment="1">
      <alignment horizontal="center" vertical="center"/>
    </xf>
    <xf numFmtId="0" fontId="52" fillId="6" borderId="95" xfId="0" applyFont="1" applyFill="1" applyBorder="1" applyAlignment="1">
      <alignment horizontal="center" vertical="center"/>
    </xf>
    <xf numFmtId="0" fontId="52" fillId="6" borderId="102" xfId="0" applyFont="1" applyFill="1" applyBorder="1" applyAlignment="1">
      <alignment horizontal="center" vertical="center"/>
    </xf>
    <xf numFmtId="185" fontId="51" fillId="27" borderId="102" xfId="0" applyNumberFormat="1" applyFont="1" applyFill="1" applyBorder="1" applyAlignment="1">
      <alignment horizontal="right" vertical="center" indent="1"/>
    </xf>
    <xf numFmtId="0" fontId="46" fillId="6" borderId="105" xfId="0" applyFont="1" applyFill="1" applyBorder="1" applyAlignment="1">
      <alignment horizontal="center" vertical="center"/>
    </xf>
    <xf numFmtId="184" fontId="46" fillId="27" borderId="105" xfId="0" applyNumberFormat="1" applyFont="1" applyFill="1" applyBorder="1" applyAlignment="1">
      <alignment horizontal="right" vertical="center" indent="1"/>
    </xf>
    <xf numFmtId="184" fontId="46" fillId="27" borderId="106" xfId="0" applyNumberFormat="1" applyFont="1" applyFill="1" applyBorder="1" applyAlignment="1">
      <alignment horizontal="right" vertical="center" indent="1"/>
    </xf>
    <xf numFmtId="0" fontId="52" fillId="6" borderId="98" xfId="0" applyFont="1" applyFill="1" applyBorder="1" applyAlignment="1">
      <alignment horizontal="center" vertical="center"/>
    </xf>
    <xf numFmtId="185" fontId="51" fillId="27" borderId="98" xfId="0" applyNumberFormat="1" applyFont="1" applyFill="1" applyBorder="1" applyAlignment="1">
      <alignment horizontal="right" vertical="center" indent="1"/>
    </xf>
    <xf numFmtId="0" fontId="55" fillId="6" borderId="0" xfId="0" applyFont="1" applyFill="1" applyAlignment="1">
      <alignment horizontal="left" vertical="center" wrapText="1"/>
    </xf>
    <xf numFmtId="0" fontId="55" fillId="6" borderId="0" xfId="0" applyFont="1" applyFill="1" applyAlignment="1">
      <alignment horizontal="center" vertical="center" wrapText="1"/>
    </xf>
    <xf numFmtId="0" fontId="55" fillId="6" borderId="100" xfId="0" applyFont="1" applyFill="1" applyBorder="1" applyAlignment="1">
      <alignment horizontal="center" vertical="center" wrapText="1"/>
    </xf>
    <xf numFmtId="49" fontId="0" fillId="0" borderId="4" xfId="0" applyNumberFormat="1" applyBorder="1" applyAlignment="1">
      <alignment horizontal="center" vertical="center" wrapText="1"/>
    </xf>
    <xf numFmtId="0" fontId="70" fillId="0" borderId="1" xfId="0" applyFont="1" applyBorder="1" applyAlignment="1">
      <alignment horizontal="left" vertical="center" wrapText="1"/>
    </xf>
    <xf numFmtId="0" fontId="57" fillId="0" borderId="1" xfId="0" applyFont="1" applyBorder="1" applyAlignment="1">
      <alignment horizontal="left" vertical="center" wrapText="1"/>
    </xf>
    <xf numFmtId="0" fontId="39" fillId="0" borderId="1" xfId="0" applyFont="1" applyBorder="1" applyAlignment="1">
      <alignment horizontal="left" vertical="center"/>
    </xf>
    <xf numFmtId="0" fontId="16" fillId="0" borderId="67" xfId="0" applyFont="1" applyBorder="1" applyAlignment="1">
      <alignment horizontal="left" vertical="center"/>
    </xf>
    <xf numFmtId="0" fontId="16" fillId="0" borderId="2" xfId="0" applyFont="1" applyBorder="1" applyAlignment="1">
      <alignment horizontal="left" vertical="center"/>
    </xf>
    <xf numFmtId="5" fontId="0" fillId="15" borderId="2" xfId="0" applyNumberFormat="1" applyFill="1" applyBorder="1" applyAlignment="1">
      <alignment horizontal="center"/>
    </xf>
    <xf numFmtId="5" fontId="0" fillId="15" borderId="134" xfId="0" applyNumberFormat="1" applyFill="1" applyBorder="1" applyAlignment="1">
      <alignment horizontal="center"/>
    </xf>
    <xf numFmtId="0" fontId="17" fillId="0" borderId="67" xfId="0" applyFont="1" applyBorder="1" applyAlignment="1">
      <alignment horizontal="left"/>
    </xf>
    <xf numFmtId="0" fontId="17" fillId="0" borderId="2" xfId="0" applyFont="1" applyBorder="1" applyAlignment="1">
      <alignment horizontal="left"/>
    </xf>
    <xf numFmtId="0" fontId="16" fillId="0" borderId="67" xfId="0" applyFont="1" applyBorder="1" applyAlignment="1">
      <alignment horizontal="left"/>
    </xf>
    <xf numFmtId="0" fontId="16" fillId="0" borderId="2" xfId="0" applyFont="1" applyBorder="1" applyAlignment="1">
      <alignment horizontal="left"/>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6" fontId="0" fillId="0" borderId="4" xfId="0" applyNumberFormat="1" applyBorder="1" applyAlignment="1">
      <alignment horizontal="center" vertical="center"/>
    </xf>
    <xf numFmtId="6" fontId="0" fillId="0" borderId="5" xfId="0" applyNumberForma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6" fillId="0" borderId="68" xfId="0" applyFont="1" applyBorder="1" applyAlignment="1">
      <alignment horizontal="center" vertical="center"/>
    </xf>
    <xf numFmtId="0" fontId="16" fillId="0" borderId="7" xfId="0" applyFont="1" applyBorder="1" applyAlignment="1">
      <alignment horizontal="center" vertical="center"/>
    </xf>
    <xf numFmtId="0" fontId="16" fillId="0" borderId="67" xfId="0" applyFont="1" applyBorder="1" applyAlignment="1">
      <alignment horizontal="center" vertical="center"/>
    </xf>
    <xf numFmtId="6" fontId="0" fillId="0" borderId="128" xfId="0" applyNumberFormat="1" applyBorder="1" applyAlignment="1">
      <alignment horizontal="center" vertical="center"/>
    </xf>
    <xf numFmtId="0" fontId="0" fillId="22" borderId="6" xfId="0" applyFill="1" applyBorder="1" applyAlignment="1">
      <alignment horizontal="center"/>
    </xf>
    <xf numFmtId="0" fontId="0" fillId="22" borderId="1" xfId="0" applyFill="1" applyBorder="1" applyAlignment="1">
      <alignment horizontal="center"/>
    </xf>
    <xf numFmtId="0" fontId="0" fillId="22" borderId="10" xfId="0" applyFill="1" applyBorder="1" applyAlignment="1">
      <alignment horizontal="center"/>
    </xf>
    <xf numFmtId="0" fontId="16" fillId="0" borderId="0" xfId="0" applyFont="1" applyAlignment="1">
      <alignment horizontal="left"/>
    </xf>
    <xf numFmtId="0" fontId="17" fillId="0" borderId="0" xfId="0" applyFont="1" applyAlignment="1">
      <alignment horizontal="center"/>
    </xf>
    <xf numFmtId="0" fontId="11" fillId="10" borderId="125" xfId="0" applyFont="1" applyFill="1" applyBorder="1" applyAlignment="1">
      <alignment horizontal="center" vertical="center"/>
    </xf>
    <xf numFmtId="0" fontId="11" fillId="10" borderId="127" xfId="0" applyFont="1" applyFill="1" applyBorder="1" applyAlignment="1">
      <alignment horizontal="center" vertical="center"/>
    </xf>
    <xf numFmtId="0" fontId="11" fillId="10" borderId="126"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124" xfId="0" applyFont="1" applyFill="1" applyBorder="1" applyAlignment="1">
      <alignment horizontal="center" vertical="center"/>
    </xf>
    <xf numFmtId="0" fontId="62" fillId="10" borderId="131" xfId="0" applyFont="1" applyFill="1" applyBorder="1" applyAlignment="1">
      <alignment horizontal="left" vertical="center"/>
    </xf>
    <xf numFmtId="0" fontId="11" fillId="10" borderId="125" xfId="0" applyFont="1" applyFill="1" applyBorder="1" applyAlignment="1">
      <alignment horizontal="left" vertical="center"/>
    </xf>
    <xf numFmtId="0" fontId="11" fillId="10" borderId="126" xfId="0" applyFont="1" applyFill="1" applyBorder="1" applyAlignment="1">
      <alignment horizontal="left" vertical="center"/>
    </xf>
    <xf numFmtId="0" fontId="4" fillId="12" borderId="1"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0" borderId="129" xfId="0" applyBorder="1" applyAlignment="1">
      <alignment horizontal="center"/>
    </xf>
    <xf numFmtId="0" fontId="0" fillId="0" borderId="132" xfId="0" applyBorder="1" applyAlignment="1">
      <alignment horizontal="center"/>
    </xf>
    <xf numFmtId="0" fontId="0" fillId="0" borderId="130" xfId="0" applyBorder="1" applyAlignment="1">
      <alignment horizontal="center"/>
    </xf>
    <xf numFmtId="0" fontId="0" fillId="0" borderId="11" xfId="0" applyBorder="1" applyAlignment="1">
      <alignment horizontal="center"/>
    </xf>
    <xf numFmtId="0" fontId="0" fillId="0" borderId="131" xfId="0" applyBorder="1" applyAlignment="1">
      <alignment horizontal="center"/>
    </xf>
    <xf numFmtId="0" fontId="0" fillId="0" borderId="127" xfId="0" applyBorder="1" applyAlignment="1">
      <alignment horizontal="center"/>
    </xf>
    <xf numFmtId="0" fontId="0" fillId="22" borderId="5" xfId="0" applyFill="1" applyBorder="1" applyAlignment="1">
      <alignment horizontal="center" vertical="center"/>
    </xf>
    <xf numFmtId="0" fontId="0" fillId="22" borderId="6" xfId="0" applyFill="1" applyBorder="1" applyAlignment="1">
      <alignment horizontal="center" vertical="center"/>
    </xf>
    <xf numFmtId="0" fontId="0" fillId="22" borderId="4" xfId="0" applyFill="1" applyBorder="1" applyAlignment="1">
      <alignment horizontal="center" vertical="center"/>
    </xf>
    <xf numFmtId="0" fontId="85" fillId="0" borderId="5" xfId="0" applyFont="1" applyBorder="1" applyAlignment="1">
      <alignment horizontal="center" vertical="center"/>
    </xf>
    <xf numFmtId="0" fontId="88" fillId="0" borderId="5" xfId="0" applyFont="1" applyBorder="1" applyAlignment="1">
      <alignment horizontal="center" vertical="center"/>
    </xf>
    <xf numFmtId="0" fontId="79" fillId="2" borderId="136" xfId="0" applyFont="1" applyFill="1" applyBorder="1" applyAlignment="1">
      <alignment horizontal="right"/>
    </xf>
    <xf numFmtId="0" fontId="79" fillId="2" borderId="145" xfId="0" applyFont="1" applyFill="1" applyBorder="1" applyAlignment="1">
      <alignment horizontal="right"/>
    </xf>
    <xf numFmtId="0" fontId="79" fillId="2" borderId="135" xfId="0" applyFont="1" applyFill="1" applyBorder="1" applyAlignment="1">
      <alignment horizontal="right"/>
    </xf>
    <xf numFmtId="0" fontId="18" fillId="17" borderId="125" xfId="0" applyFont="1" applyFill="1" applyBorder="1" applyAlignment="1">
      <alignment horizontal="center" vertical="center"/>
    </xf>
    <xf numFmtId="0" fontId="18" fillId="17" borderId="127" xfId="0" applyFont="1" applyFill="1" applyBorder="1" applyAlignment="1">
      <alignment horizontal="center" vertical="center"/>
    </xf>
    <xf numFmtId="0" fontId="18" fillId="17" borderId="126" xfId="0" applyFont="1" applyFill="1" applyBorder="1" applyAlignment="1">
      <alignment horizontal="center" vertical="center"/>
    </xf>
    <xf numFmtId="0" fontId="18" fillId="17" borderId="9" xfId="0" applyFont="1" applyFill="1" applyBorder="1" applyAlignment="1">
      <alignment horizontal="center" vertical="center"/>
    </xf>
    <xf numFmtId="0" fontId="18" fillId="17" borderId="138" xfId="0" applyFont="1" applyFill="1" applyBorder="1" applyAlignment="1">
      <alignment horizontal="center" vertical="center"/>
    </xf>
    <xf numFmtId="0" fontId="18" fillId="24" borderId="140" xfId="0" applyFont="1" applyFill="1" applyBorder="1" applyAlignment="1">
      <alignment horizontal="center" vertical="center"/>
    </xf>
    <xf numFmtId="0" fontId="18" fillId="24" borderId="141" xfId="0" applyFont="1" applyFill="1" applyBorder="1" applyAlignment="1">
      <alignment horizontal="center" vertical="center"/>
    </xf>
    <xf numFmtId="0" fontId="14" fillId="5" borderId="124" xfId="0" applyFont="1" applyFill="1" applyBorder="1" applyAlignment="1">
      <alignment horizontal="center" vertical="center"/>
    </xf>
    <xf numFmtId="0" fontId="14" fillId="5" borderId="125" xfId="0" applyFont="1" applyFill="1" applyBorder="1" applyAlignment="1">
      <alignment horizontal="center" vertical="center"/>
    </xf>
    <xf numFmtId="0" fontId="15" fillId="10" borderId="4" xfId="0" applyFont="1" applyFill="1" applyBorder="1" applyAlignment="1">
      <alignment horizontal="center" vertical="center"/>
    </xf>
    <xf numFmtId="0" fontId="15" fillId="10" borderId="5" xfId="0" applyFont="1" applyFill="1" applyBorder="1" applyAlignment="1">
      <alignment horizontal="center" vertical="center"/>
    </xf>
    <xf numFmtId="0" fontId="15" fillId="10" borderId="6" xfId="0" applyFont="1" applyFill="1" applyBorder="1" applyAlignment="1">
      <alignment horizontal="center" vertical="center"/>
    </xf>
    <xf numFmtId="0" fontId="15" fillId="10" borderId="1" xfId="0" applyFont="1" applyFill="1" applyBorder="1" applyAlignment="1">
      <alignment horizontal="center" vertical="center"/>
    </xf>
    <xf numFmtId="0" fontId="4" fillId="14" borderId="4" xfId="0" applyFont="1" applyFill="1" applyBorder="1" applyAlignment="1">
      <alignment horizontal="center" vertical="center"/>
    </xf>
    <xf numFmtId="0" fontId="11" fillId="14" borderId="1" xfId="0" applyFont="1" applyFill="1" applyBorder="1" applyAlignment="1">
      <alignment horizontal="center" vertical="center"/>
    </xf>
    <xf numFmtId="0" fontId="11" fillId="3" borderId="1" xfId="0" applyFont="1" applyFill="1" applyBorder="1" applyAlignment="1">
      <alignment horizontal="center" vertical="center"/>
    </xf>
    <xf numFmtId="49" fontId="57" fillId="0" borderId="68" xfId="0" applyNumberFormat="1" applyFont="1" applyBorder="1" applyAlignment="1">
      <alignment horizontal="center" vertical="top" wrapText="1"/>
    </xf>
    <xf numFmtId="49" fontId="57" fillId="0" borderId="7" xfId="0" applyNumberFormat="1" applyFont="1" applyBorder="1" applyAlignment="1">
      <alignment horizontal="center" vertical="top" wrapText="1"/>
    </xf>
    <xf numFmtId="49" fontId="57" fillId="0" borderId="67" xfId="0" applyNumberFormat="1" applyFont="1" applyBorder="1" applyAlignment="1">
      <alignment horizontal="center" vertical="top" wrapText="1"/>
    </xf>
    <xf numFmtId="49" fontId="57" fillId="0" borderId="124" xfId="0" applyNumberFormat="1" applyFont="1" applyBorder="1" applyAlignment="1">
      <alignment horizontal="center" vertical="top" wrapText="1"/>
    </xf>
    <xf numFmtId="49" fontId="57" fillId="0" borderId="125" xfId="0" applyNumberFormat="1" applyFont="1" applyBorder="1" applyAlignment="1">
      <alignment horizontal="center" vertical="top" wrapText="1"/>
    </xf>
    <xf numFmtId="49" fontId="57" fillId="0" borderId="126" xfId="0" applyNumberFormat="1" applyFont="1" applyBorder="1" applyAlignment="1">
      <alignment horizontal="center" vertical="top" wrapText="1"/>
    </xf>
    <xf numFmtId="0" fontId="0" fillId="0" borderId="1" xfId="0" applyBorder="1" applyAlignment="1">
      <alignment horizontal="center" vertical="center" wrapText="1"/>
    </xf>
    <xf numFmtId="0" fontId="0" fillId="6" borderId="1" xfId="0" applyFill="1" applyBorder="1" applyAlignment="1">
      <alignment horizontal="center" vertical="center"/>
    </xf>
    <xf numFmtId="0" fontId="57" fillId="27" borderId="1" xfId="0" applyFont="1" applyFill="1" applyBorder="1" applyAlignment="1" applyProtection="1">
      <alignment horizontal="left" vertical="center" wrapText="1"/>
      <protection locked="0"/>
    </xf>
    <xf numFmtId="0" fontId="57" fillId="27" borderId="2" xfId="0" applyFont="1" applyFill="1" applyBorder="1" applyAlignment="1" applyProtection="1">
      <alignment horizontal="left" vertical="center" wrapText="1"/>
      <protection locked="0"/>
    </xf>
    <xf numFmtId="0" fontId="0" fillId="0" borderId="1" xfId="0" applyBorder="1" applyAlignment="1">
      <alignment horizontal="left"/>
    </xf>
    <xf numFmtId="0" fontId="57" fillId="27" borderId="1" xfId="0" applyFont="1" applyFill="1" applyBorder="1" applyAlignment="1" applyProtection="1">
      <alignment horizontal="left" vertical="top" wrapText="1"/>
      <protection locked="0"/>
    </xf>
    <xf numFmtId="0" fontId="0" fillId="0" borderId="1" xfId="0" applyBorder="1" applyAlignment="1">
      <alignment horizontal="center" vertical="center"/>
    </xf>
    <xf numFmtId="0" fontId="60" fillId="0" borderId="1" xfId="0" applyFont="1" applyBorder="1" applyAlignment="1">
      <alignment horizontal="left" wrapText="1"/>
    </xf>
    <xf numFmtId="0" fontId="12" fillId="0" borderId="68" xfId="0" applyFont="1" applyBorder="1" applyAlignment="1" applyProtection="1">
      <alignment horizontal="left" vertical="center" wrapText="1"/>
      <protection locked="0"/>
    </xf>
    <xf numFmtId="0" fontId="12" fillId="0" borderId="7" xfId="0" applyFont="1" applyBorder="1" applyAlignment="1" applyProtection="1">
      <alignment horizontal="left" vertical="center" wrapText="1"/>
      <protection locked="0"/>
    </xf>
    <xf numFmtId="0" fontId="12" fillId="0" borderId="67" xfId="0" applyFont="1" applyBorder="1" applyAlignment="1" applyProtection="1">
      <alignment horizontal="left" vertical="center" wrapText="1"/>
      <protection locked="0"/>
    </xf>
    <xf numFmtId="0" fontId="12" fillId="0" borderId="66"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0" fontId="12" fillId="0" borderId="124" xfId="0" applyFont="1" applyBorder="1" applyAlignment="1" applyProtection="1">
      <alignment horizontal="left" vertical="center" wrapText="1"/>
      <protection locked="0"/>
    </xf>
    <xf numFmtId="0" fontId="12" fillId="0" borderId="125" xfId="0" applyFont="1" applyBorder="1" applyAlignment="1" applyProtection="1">
      <alignment horizontal="left" vertical="center" wrapText="1"/>
      <protection locked="0"/>
    </xf>
    <xf numFmtId="0" fontId="12" fillId="0" borderId="126" xfId="0" applyFont="1" applyBorder="1" applyAlignment="1" applyProtection="1">
      <alignment horizontal="left" vertical="center" wrapText="1"/>
      <protection locked="0"/>
    </xf>
    <xf numFmtId="0" fontId="0" fillId="11" borderId="66" xfId="0" applyFill="1" applyBorder="1" applyAlignment="1">
      <alignment horizontal="center" vertical="center"/>
    </xf>
    <xf numFmtId="0" fontId="0" fillId="11" borderId="0" xfId="0" applyFill="1" applyAlignment="1">
      <alignment horizontal="center" vertical="center"/>
    </xf>
    <xf numFmtId="0" fontId="0" fillId="11" borderId="8" xfId="0" applyFill="1" applyBorder="1" applyAlignment="1">
      <alignment horizontal="center" vertical="center"/>
    </xf>
    <xf numFmtId="0" fontId="12" fillId="0" borderId="0" xfId="0" applyFont="1" applyAlignment="1">
      <alignment horizontal="center" vertical="center" wrapText="1"/>
    </xf>
    <xf numFmtId="0" fontId="0" fillId="6" borderId="68" xfId="0" applyFill="1" applyBorder="1" applyAlignment="1" applyProtection="1">
      <alignment horizontal="left" vertical="center" wrapText="1"/>
      <protection locked="0"/>
    </xf>
    <xf numFmtId="0" fontId="0" fillId="6" borderId="7" xfId="0" applyFill="1" applyBorder="1" applyAlignment="1" applyProtection="1">
      <alignment horizontal="left" vertical="center"/>
      <protection locked="0"/>
    </xf>
    <xf numFmtId="0" fontId="0" fillId="6" borderId="67" xfId="0" applyFill="1" applyBorder="1" applyAlignment="1" applyProtection="1">
      <alignment horizontal="left" vertical="center"/>
      <protection locked="0"/>
    </xf>
    <xf numFmtId="0" fontId="0" fillId="6" borderId="66"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8" xfId="0" applyFill="1" applyBorder="1" applyAlignment="1" applyProtection="1">
      <alignment horizontal="left" vertical="center"/>
      <protection locked="0"/>
    </xf>
    <xf numFmtId="0" fontId="0" fillId="6" borderId="124" xfId="0" applyFill="1" applyBorder="1" applyAlignment="1" applyProtection="1">
      <alignment horizontal="left" vertical="center"/>
      <protection locked="0"/>
    </xf>
    <xf numFmtId="0" fontId="0" fillId="6" borderId="125" xfId="0" applyFill="1" applyBorder="1" applyAlignment="1" applyProtection="1">
      <alignment horizontal="left" vertical="center"/>
      <protection locked="0"/>
    </xf>
    <xf numFmtId="0" fontId="0" fillId="6" borderId="126" xfId="0" applyFill="1" applyBorder="1" applyAlignment="1" applyProtection="1">
      <alignment horizontal="left" vertical="center"/>
      <protection locked="0"/>
    </xf>
    <xf numFmtId="0" fontId="0" fillId="12" borderId="66" xfId="0" applyFill="1" applyBorder="1" applyAlignment="1">
      <alignment horizontal="center" vertical="center"/>
    </xf>
    <xf numFmtId="0" fontId="0" fillId="12" borderId="0" xfId="0" applyFill="1" applyAlignment="1">
      <alignment horizontal="center" vertical="center"/>
    </xf>
    <xf numFmtId="0" fontId="0" fillId="12" borderId="8" xfId="0" applyFill="1" applyBorder="1" applyAlignment="1">
      <alignment horizontal="center" vertical="center"/>
    </xf>
    <xf numFmtId="0" fontId="74" fillId="17" borderId="70" xfId="0" applyFont="1" applyFill="1" applyBorder="1" applyAlignment="1">
      <alignment horizontal="center" vertical="center"/>
    </xf>
    <xf numFmtId="0" fontId="74" fillId="17" borderId="71" xfId="0" applyFont="1" applyFill="1" applyBorder="1" applyAlignment="1">
      <alignment horizontal="center" vertical="center"/>
    </xf>
    <xf numFmtId="0" fontId="74" fillId="17" borderId="72" xfId="0" applyFont="1" applyFill="1" applyBorder="1" applyAlignment="1">
      <alignment horizontal="center" vertical="center"/>
    </xf>
    <xf numFmtId="0" fontId="33" fillId="16" borderId="75" xfId="0" applyFont="1" applyFill="1" applyBorder="1" applyAlignment="1">
      <alignment horizontal="center" vertical="center" wrapText="1"/>
    </xf>
    <xf numFmtId="0" fontId="33" fillId="16" borderId="86" xfId="0" applyFont="1" applyFill="1" applyBorder="1" applyAlignment="1">
      <alignment horizontal="center" vertical="center"/>
    </xf>
    <xf numFmtId="0" fontId="33" fillId="16" borderId="76" xfId="0" applyFont="1" applyFill="1" applyBorder="1" applyAlignment="1">
      <alignment horizontal="center" vertical="center" wrapText="1"/>
    </xf>
    <xf numFmtId="0" fontId="33" fillId="16" borderId="84" xfId="0" applyFont="1" applyFill="1" applyBorder="1" applyAlignment="1">
      <alignment horizontal="center" vertical="center"/>
    </xf>
    <xf numFmtId="0" fontId="74" fillId="17" borderId="12" xfId="0" applyFont="1" applyFill="1" applyBorder="1" applyAlignment="1">
      <alignment horizontal="center" vertical="center"/>
    </xf>
    <xf numFmtId="0" fontId="74" fillId="17" borderId="13" xfId="0" applyFont="1" applyFill="1" applyBorder="1" applyAlignment="1">
      <alignment horizontal="center" vertical="center"/>
    </xf>
    <xf numFmtId="0" fontId="19" fillId="7" borderId="14" xfId="0" applyFont="1" applyFill="1" applyBorder="1" applyAlignment="1">
      <alignment horizontal="right"/>
    </xf>
    <xf numFmtId="0" fontId="19" fillId="7" borderId="15" xfId="0" applyFont="1" applyFill="1" applyBorder="1" applyAlignment="1">
      <alignment horizontal="right"/>
    </xf>
    <xf numFmtId="0" fontId="20" fillId="16" borderId="16" xfId="0" applyFont="1" applyFill="1" applyBorder="1" applyAlignment="1">
      <alignment horizontal="center" vertical="center"/>
    </xf>
    <xf numFmtId="0" fontId="20" fillId="16" borderId="23" xfId="0" applyFont="1" applyFill="1" applyBorder="1" applyAlignment="1">
      <alignment horizontal="center" vertical="center"/>
    </xf>
    <xf numFmtId="0" fontId="20" fillId="16" borderId="17" xfId="0" applyFont="1" applyFill="1" applyBorder="1" applyAlignment="1">
      <alignment horizontal="center" vertical="center"/>
    </xf>
    <xf numFmtId="0" fontId="20" fillId="16" borderId="24" xfId="0" applyFont="1" applyFill="1" applyBorder="1" applyAlignment="1">
      <alignment horizontal="center" vertical="center"/>
    </xf>
    <xf numFmtId="0" fontId="19" fillId="7" borderId="21" xfId="0" applyFont="1" applyFill="1" applyBorder="1" applyAlignment="1">
      <alignment horizontal="left" vertical="center"/>
    </xf>
    <xf numFmtId="0" fontId="19" fillId="7" borderId="22" xfId="0" applyFont="1" applyFill="1" applyBorder="1" applyAlignment="1">
      <alignment horizontal="left" vertical="center"/>
    </xf>
    <xf numFmtId="0" fontId="33" fillId="16" borderId="76" xfId="0" applyFont="1" applyFill="1" applyBorder="1" applyAlignment="1">
      <alignment horizontal="center" vertical="center"/>
    </xf>
    <xf numFmtId="0" fontId="32" fillId="2" borderId="76" xfId="0" applyFont="1" applyFill="1" applyBorder="1" applyAlignment="1">
      <alignment horizontal="center" vertical="center" textRotation="255"/>
    </xf>
    <xf numFmtId="0" fontId="32" fillId="2" borderId="3" xfId="0" applyFont="1" applyFill="1" applyBorder="1" applyAlignment="1">
      <alignment horizontal="center" vertical="center" textRotation="255"/>
    </xf>
    <xf numFmtId="0" fontId="32" fillId="2" borderId="84" xfId="0" applyFont="1" applyFill="1" applyBorder="1" applyAlignment="1">
      <alignment horizontal="center" vertical="center" textRotation="255"/>
    </xf>
    <xf numFmtId="0" fontId="28" fillId="18" borderId="46" xfId="0" applyFont="1" applyFill="1" applyBorder="1" applyAlignment="1">
      <alignment horizontal="center" vertical="center"/>
    </xf>
    <xf numFmtId="0" fontId="28" fillId="18" borderId="47" xfId="0" applyFont="1" applyFill="1" applyBorder="1" applyAlignment="1">
      <alignment horizontal="center" vertical="center"/>
    </xf>
    <xf numFmtId="0" fontId="27" fillId="21" borderId="14" xfId="0" applyFont="1" applyFill="1" applyBorder="1" applyAlignment="1">
      <alignment horizontal="center" vertical="center"/>
    </xf>
    <xf numFmtId="0" fontId="23" fillId="21" borderId="48" xfId="0" applyFont="1" applyFill="1" applyBorder="1" applyAlignment="1">
      <alignment horizontal="center" vertical="center"/>
    </xf>
    <xf numFmtId="0" fontId="23" fillId="21" borderId="53" xfId="0" applyFont="1" applyFill="1" applyBorder="1" applyAlignment="1">
      <alignment horizontal="center" vertical="center"/>
    </xf>
    <xf numFmtId="0" fontId="23" fillId="21" borderId="54" xfId="0" applyFont="1" applyFill="1" applyBorder="1" applyAlignment="1">
      <alignment horizontal="center" vertical="center"/>
    </xf>
    <xf numFmtId="0" fontId="23" fillId="21" borderId="21" xfId="0" applyFont="1" applyFill="1" applyBorder="1" applyAlignment="1">
      <alignment horizontal="center" vertical="center"/>
    </xf>
    <xf numFmtId="0" fontId="23" fillId="21" borderId="56" xfId="0" applyFont="1" applyFill="1" applyBorder="1" applyAlignment="1">
      <alignment horizontal="center" vertical="center"/>
    </xf>
    <xf numFmtId="0" fontId="28" fillId="18" borderId="49" xfId="0" applyFont="1" applyFill="1" applyBorder="1" applyAlignment="1">
      <alignment horizontal="center" vertical="center"/>
    </xf>
    <xf numFmtId="0" fontId="28" fillId="18" borderId="50" xfId="0" applyFont="1" applyFill="1" applyBorder="1" applyAlignment="1">
      <alignment horizontal="center" vertical="center"/>
    </xf>
    <xf numFmtId="0" fontId="28" fillId="18" borderId="23" xfId="0" applyFont="1" applyFill="1" applyBorder="1" applyAlignment="1">
      <alignment horizontal="center" vertical="center"/>
    </xf>
    <xf numFmtId="0" fontId="28" fillId="18" borderId="43" xfId="0" applyFont="1" applyFill="1" applyBorder="1" applyAlignment="1">
      <alignment horizontal="center" vertical="center"/>
    </xf>
    <xf numFmtId="0" fontId="20" fillId="18" borderId="19" xfId="0" applyFont="1" applyFill="1" applyBorder="1" applyAlignment="1">
      <alignment horizontal="center" vertical="center"/>
    </xf>
    <xf numFmtId="0" fontId="20" fillId="18" borderId="26" xfId="0" applyFont="1" applyFill="1" applyBorder="1" applyAlignment="1">
      <alignment horizontal="center" vertical="center"/>
    </xf>
    <xf numFmtId="0" fontId="20" fillId="18" borderId="20" xfId="0" applyFont="1" applyFill="1" applyBorder="1" applyAlignment="1">
      <alignment horizontal="center" vertical="center"/>
    </xf>
    <xf numFmtId="0" fontId="20" fillId="18" borderId="25" xfId="0" applyFont="1" applyFill="1" applyBorder="1" applyAlignment="1">
      <alignment horizontal="center" vertical="center"/>
    </xf>
    <xf numFmtId="0" fontId="33" fillId="16" borderId="77" xfId="0" applyFont="1" applyFill="1" applyBorder="1" applyAlignment="1">
      <alignment horizontal="center" vertical="center"/>
    </xf>
    <xf numFmtId="0" fontId="33" fillId="16" borderId="87" xfId="0" applyFont="1" applyFill="1" applyBorder="1" applyAlignment="1">
      <alignment horizontal="center" vertical="center"/>
    </xf>
  </cellXfs>
  <cellStyles count="3">
    <cellStyle name="Hyperlink" xfId="1" xr:uid="{00000000-000B-0000-0000-000008000000}"/>
    <cellStyle name="ハイパーリンク" xfId="2" builtinId="8"/>
    <cellStyle name="標準" xfId="0" builtinId="0"/>
  </cellStyles>
  <dxfs count="68">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patternType="gray0625">
          <bgColor theme="0" tint="-4.9989318521683403E-2"/>
        </patternFill>
      </fill>
    </dxf>
    <dxf>
      <fill>
        <patternFill patternType="gray0625">
          <bgColor theme="0" tint="-4.9989318521683403E-2"/>
        </patternFill>
      </fill>
    </dxf>
    <dxf>
      <fill>
        <patternFill patternType="gray0625">
          <bgColor theme="0" tint="-4.9989318521683403E-2"/>
        </patternFill>
      </fill>
    </dxf>
    <dxf>
      <fill>
        <patternFill patternType="gray0625">
          <bgColor theme="0" tint="-4.9989318521683403E-2"/>
        </patternFill>
      </fill>
    </dxf>
    <dxf>
      <fill>
        <patternFill patternType="gray0625">
          <bgColor theme="0" tint="-4.9989318521683403E-2"/>
        </patternFill>
      </fill>
    </dxf>
    <dxf>
      <fill>
        <patternFill patternType="gray0625">
          <bgColor theme="0" tint="-4.9989318521683403E-2"/>
        </patternFill>
      </fill>
    </dxf>
    <dxf>
      <fill>
        <patternFill patternType="gray0625">
          <bgColor theme="0" tint="-4.9989318521683403E-2"/>
        </patternFill>
      </fill>
    </dxf>
    <dxf>
      <fill>
        <patternFill patternType="gray0625">
          <bgColor rgb="FFFFFF00"/>
        </patternFill>
      </fill>
    </dxf>
    <dxf>
      <fill>
        <patternFill>
          <bgColor theme="9" tint="0.59996337778862885"/>
        </patternFill>
      </fill>
    </dxf>
    <dxf>
      <fill>
        <patternFill>
          <bgColor theme="7" tint="0.59996337778862885"/>
        </patternFill>
      </fill>
    </dxf>
    <dxf>
      <fill>
        <patternFill>
          <bgColor rgb="FFFFFF00"/>
        </patternFill>
      </fill>
    </dxf>
    <dxf>
      <fill>
        <patternFill>
          <bgColor theme="9" tint="0.59996337778862885"/>
        </patternFill>
      </fill>
    </dxf>
    <dxf>
      <fill>
        <patternFill>
          <bgColor theme="7" tint="0.59996337778862885"/>
        </patternFill>
      </fill>
    </dxf>
    <dxf>
      <fill>
        <patternFill>
          <bgColor rgb="FFFFFF00"/>
        </patternFill>
      </fill>
    </dxf>
    <dxf>
      <fill>
        <patternFill>
          <bgColor theme="7"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7" tint="0.59996337778862885"/>
        </patternFill>
      </fill>
    </dxf>
    <dxf>
      <fill>
        <patternFill>
          <bgColor rgb="FFFFFF00"/>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patternType="gray0625">
          <bgColor rgb="FFFFFF00"/>
        </patternFill>
      </fill>
    </dxf>
    <dxf>
      <fill>
        <patternFill patternType="gray0625">
          <bgColor rgb="FFFFFF00"/>
        </patternFill>
      </fill>
    </dxf>
    <dxf>
      <fill>
        <patternFill patternType="gray0625">
          <bgColor theme="0" tint="-0.14996795556505021"/>
        </patternFill>
      </fill>
    </dxf>
    <dxf>
      <fill>
        <patternFill patternType="gray0625">
          <bgColor rgb="FFFFFF00"/>
        </patternFill>
      </fill>
    </dxf>
    <dxf>
      <fill>
        <patternFill>
          <bgColor theme="9" tint="0.59996337778862885"/>
        </patternFill>
      </fill>
    </dxf>
    <dxf>
      <fill>
        <patternFill patternType="gray0625">
          <bgColor rgb="FFFFFF00"/>
        </patternFill>
      </fill>
    </dxf>
    <dxf>
      <fill>
        <patternFill patternType="gray0625">
          <bgColor rgb="FFFFFF00"/>
        </patternFill>
      </fill>
    </dxf>
    <dxf>
      <fill>
        <patternFill patternType="gray0625">
          <bgColor rgb="FFFFFF00"/>
        </patternFill>
      </fill>
    </dxf>
    <dxf>
      <fill>
        <patternFill patternType="gray0625">
          <bgColor rgb="FFFFFF00"/>
        </patternFill>
      </fill>
    </dxf>
    <dxf>
      <fill>
        <patternFill patternType="gray0625">
          <bgColor rgb="FFFFFF00"/>
        </patternFill>
      </fill>
    </dxf>
    <dxf>
      <fill>
        <patternFill patternType="gray0625">
          <bgColor rgb="FFFFFF00"/>
        </patternFill>
      </fill>
    </dxf>
    <dxf>
      <fill>
        <patternFill patternType="gray0625">
          <bgColor rgb="FFFFFF00"/>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gray0625">
          <bgColor rgb="FFFFFF00"/>
        </patternFill>
      </fill>
    </dxf>
    <dxf>
      <font>
        <color rgb="FFFF0000"/>
      </font>
    </dxf>
    <dxf>
      <fill>
        <patternFill>
          <bgColor theme="7" tint="0.59996337778862885"/>
        </patternFill>
      </fill>
    </dxf>
    <dxf>
      <fill>
        <patternFill>
          <bgColor theme="9" tint="0.59996337778862885"/>
        </patternFill>
      </fill>
    </dxf>
    <dxf>
      <fill>
        <patternFill>
          <bgColor theme="9" tint="0.59996337778862885"/>
        </patternFill>
      </fill>
    </dxf>
    <dxf>
      <fill>
        <patternFill patternType="gray0625">
          <bgColor rgb="FFFFFF00"/>
        </patternFill>
      </fill>
    </dxf>
    <dxf>
      <fill>
        <patternFill patternType="gray0625">
          <bgColor rgb="FFFFFF00"/>
        </patternFill>
      </fill>
    </dxf>
    <dxf>
      <fill>
        <patternFill>
          <bgColor rgb="FFFF0000"/>
        </patternFill>
      </fill>
    </dxf>
    <dxf>
      <fill>
        <patternFill>
          <bgColor rgb="FFFFE699"/>
        </patternFill>
      </fill>
    </dxf>
    <dxf>
      <fill>
        <patternFill>
          <bgColor rgb="FFFFFF00"/>
        </patternFill>
      </fill>
    </dxf>
    <dxf>
      <fill>
        <patternFill>
          <bgColor theme="7" tint="0.59996337778862885"/>
        </patternFill>
      </fill>
    </dxf>
    <dxf>
      <fill>
        <patternFill>
          <bgColor theme="7" tint="0.59996337778862885"/>
        </patternFill>
      </fill>
    </dxf>
    <dxf>
      <font>
        <color rgb="FFFF0000"/>
      </font>
    </dxf>
    <dxf>
      <fill>
        <patternFill patternType="gray0625">
          <bgColor rgb="FFFFFF00"/>
        </patternFill>
      </fill>
    </dxf>
    <dxf>
      <font>
        <color rgb="FFFF0000"/>
      </font>
    </dxf>
    <dxf>
      <fill>
        <patternFill patternType="gray0625">
          <bgColor rgb="FFFFFF00"/>
        </patternFill>
      </fill>
    </dxf>
  </dxfs>
  <tableStyles count="0" defaultTableStyle="TableStyleMedium2" defaultPivotStyle="PivotStyleLight16"/>
  <colors>
    <mruColors>
      <color rgb="FFFFFFCC"/>
      <color rgb="FFCCFFFF"/>
      <color rgb="FFCCCCFF"/>
      <color rgb="FF000099"/>
      <color rgb="FF00FFFF"/>
      <color rgb="FFFFE699"/>
      <color rgb="FFF7F8FF"/>
      <color rgb="FF9999FF"/>
      <color rgb="FF0033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26" Type="http://schemas.microsoft.com/office/2017/10/relationships/person" Target="persons/person10.xml"/><Relationship Id="rId39" Type="http://schemas.microsoft.com/office/2017/10/relationships/person" Target="persons/person.xml"/><Relationship Id="rId3" Type="http://schemas.openxmlformats.org/officeDocument/2006/relationships/worksheet" Target="worksheets/sheet3.xml"/><Relationship Id="rId34" Type="http://schemas.microsoft.com/office/2017/10/relationships/person" Target="persons/person17.xml"/><Relationship Id="rId42" Type="http://schemas.microsoft.com/office/2017/10/relationships/person" Target="persons/person8.xml"/><Relationship Id="rId7" Type="http://schemas.openxmlformats.org/officeDocument/2006/relationships/worksheet" Target="worksheets/sheet7.xml"/><Relationship Id="rId12" Type="http://schemas.openxmlformats.org/officeDocument/2006/relationships/sheetMetadata" Target="metadata.xml"/><Relationship Id="rId25" Type="http://schemas.microsoft.com/office/2017/10/relationships/person" Target="persons/person2.xml"/><Relationship Id="rId33" Type="http://schemas.microsoft.com/office/2017/10/relationships/person" Target="persons/person15.xml"/><Relationship Id="rId38" Type="http://schemas.microsoft.com/office/2017/10/relationships/person" Target="persons/person7.xml"/><Relationship Id="rId2" Type="http://schemas.openxmlformats.org/officeDocument/2006/relationships/worksheet" Target="worksheets/sheet2.xml"/><Relationship Id="rId29" Type="http://schemas.microsoft.com/office/2017/10/relationships/person" Target="persons/person3.xml"/><Relationship Id="rId41" Type="http://schemas.microsoft.com/office/2017/10/relationships/person" Target="persons/person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40" Type="http://schemas.microsoft.com/office/2017/10/relationships/person" Target="persons/person9.xml"/><Relationship Id="rId24" Type="http://schemas.microsoft.com/office/2017/10/relationships/person" Target="persons/person11.xml"/><Relationship Id="rId32" Type="http://schemas.microsoft.com/office/2017/10/relationships/person" Target="persons/person13.xml"/><Relationship Id="rId37" Type="http://schemas.microsoft.com/office/2017/10/relationships/person" Target="persons/person19.xml"/><Relationship Id="rId5" Type="http://schemas.openxmlformats.org/officeDocument/2006/relationships/worksheet" Target="worksheets/sheet5.xml"/><Relationship Id="rId23" Type="http://schemas.microsoft.com/office/2017/10/relationships/person" Target="persons/person4.xml"/><Relationship Id="rId28" Type="http://schemas.microsoft.com/office/2017/10/relationships/person" Target="persons/person0.xml"/><Relationship Id="rId36" Type="http://schemas.microsoft.com/office/2017/10/relationships/person" Target="persons/person18.xml"/><Relationship Id="rId10" Type="http://schemas.openxmlformats.org/officeDocument/2006/relationships/styles" Target="styles.xml"/><Relationship Id="rId31" Type="http://schemas.microsoft.com/office/2017/10/relationships/person" Target="persons/person12.xml"/><Relationship Id="rId4" Type="http://schemas.openxmlformats.org/officeDocument/2006/relationships/worksheet" Target="worksheets/sheet4.xml"/><Relationship Id="rId9" Type="http://schemas.openxmlformats.org/officeDocument/2006/relationships/theme" Target="theme/theme1.xml"/><Relationship Id="rId35" Type="http://schemas.microsoft.com/office/2017/10/relationships/person" Target="persons/person1.xml"/><Relationship Id="rId30" Type="http://schemas.microsoft.com/office/2017/10/relationships/person" Target="persons/person16.xml"/><Relationship Id="rId27" Type="http://schemas.microsoft.com/office/2017/10/relationships/person" Target="persons/person14.xml"/><Relationship Id="rId43" Type="http://schemas.microsoft.com/office/2017/10/relationships/person" Target="persons/person5.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r>
              <a:rPr lang="ja-JP" altLang="en-US" sz="1000">
                <a:solidFill>
                  <a:schemeClr val="bg1"/>
                </a:solidFill>
              </a:rPr>
              <a:t>事業年度の粗利統計</a:t>
            </a:r>
          </a:p>
        </c:rich>
      </c:tx>
      <c:layout>
        <c:manualLayout>
          <c:xMode val="edge"/>
          <c:yMode val="edge"/>
          <c:x val="0.30900231469152839"/>
          <c:y val="0"/>
        </c:manualLayout>
      </c:layout>
      <c:overlay val="0"/>
      <c:spPr>
        <a:solidFill>
          <a:schemeClr val="tx1"/>
        </a:solid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manualLayout>
          <c:layoutTarget val="inner"/>
          <c:xMode val="edge"/>
          <c:yMode val="edge"/>
          <c:x val="0.20933266398929049"/>
          <c:y val="6.5128344368094573E-2"/>
          <c:w val="0.79066733601070949"/>
          <c:h val="0.88254419125991213"/>
        </c:manualLayout>
      </c:layout>
      <c:barChart>
        <c:barDir val="bar"/>
        <c:grouping val="clustered"/>
        <c:varyColors val="0"/>
        <c:ser>
          <c:idx val="0"/>
          <c:order val="0"/>
          <c:tx>
            <c:v>当月までの合計</c:v>
          </c:tx>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'2024年07月'!$AP$12:$AP$23</c:f>
              <c:numCache>
                <c:formatCode>yyyy"年"mm"月";@</c:formatCode>
                <c:ptCount val="12"/>
                <c:pt idx="0">
                  <c:v>45383</c:v>
                </c:pt>
                <c:pt idx="1">
                  <c:v>45413</c:v>
                </c:pt>
                <c:pt idx="2">
                  <c:v>45444</c:v>
                </c:pt>
                <c:pt idx="3">
                  <c:v>45474</c:v>
                </c:pt>
              </c:numCache>
            </c:numRef>
          </c:cat>
          <c:val>
            <c:numRef>
              <c:f>'2024年07月'!$AQ$12:$AQ$23</c:f>
              <c:numCache>
                <c:formatCode>"¥"#,##0_);[Red]\("¥"#,##0\)</c:formatCode>
                <c:ptCount val="12"/>
                <c:pt idx="0">
                  <c:v>0</c:v>
                </c:pt>
                <c:pt idx="1">
                  <c:v>161618</c:v>
                </c:pt>
                <c:pt idx="2">
                  <c:v>250903</c:v>
                </c:pt>
                <c:pt idx="3">
                  <c:v>462803</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8BE-401C-8D37-1C45697E9A00}"/>
            </c:ext>
          </c:extLst>
        </c:ser>
        <c:ser>
          <c:idx val="2"/>
          <c:order val="1"/>
          <c:tx>
            <c:strRef>
              <c:f>'2024年07月'!$AS$11</c:f>
              <c:strCache>
                <c:ptCount val="1"/>
                <c:pt idx="0">
                  <c:v>月別粗利益</c:v>
                </c:pt>
              </c:strCache>
            </c:strRef>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'2024年07月'!$AP$12:$AP$23</c:f>
              <c:numCache>
                <c:formatCode>yyyy"年"mm"月";@</c:formatCode>
                <c:ptCount val="12"/>
                <c:pt idx="0">
                  <c:v>45383</c:v>
                </c:pt>
                <c:pt idx="1">
                  <c:v>45413</c:v>
                </c:pt>
                <c:pt idx="2">
                  <c:v>45444</c:v>
                </c:pt>
                <c:pt idx="3">
                  <c:v>45474</c:v>
                </c:pt>
              </c:numCache>
            </c:numRef>
          </c:cat>
          <c:val>
            <c:numRef>
              <c:f>'2024年07月'!$AS$12:$AS$23</c:f>
              <c:numCache>
                <c:formatCode>"¥"#,##0_);[Red]\("¥"#,##0\)</c:formatCode>
                <c:ptCount val="12"/>
                <c:pt idx="0">
                  <c:v>0</c:v>
                </c:pt>
                <c:pt idx="1">
                  <c:v>161618</c:v>
                </c:pt>
                <c:pt idx="2">
                  <c:v>89285</c:v>
                </c:pt>
                <c:pt idx="3">
                  <c:v>211900</c:v>
                </c:pt>
              </c:numCache>
            </c:numRef>
          </c:val>
          <c:extLst>
            <c:ext xmlns:c16="http://schemas.microsoft.com/office/drawing/2014/chart" uri="{C3380CC4-5D6E-409C-BE32-E72D297353CC}">
              <c16:uniqueId val="{00000001-88BE-401C-8D37-1C45697E9A00}"/>
            </c:ext>
          </c:extLst>
        </c:ser>
        <c:ser>
          <c:idx val="1"/>
          <c:order val="2"/>
          <c:tx>
            <c:strRef>
              <c:f>'2024年07月'!$AR$11</c:f>
              <c:strCache>
                <c:ptCount val="1"/>
                <c:pt idx="0">
                  <c:v>月別手数料</c:v>
                </c:pt>
              </c:strCache>
            </c:strRef>
          </c:tx>
          <c:spPr>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'2024年07月'!$AP$12:$AP$23</c:f>
              <c:numCache>
                <c:formatCode>yyyy"年"mm"月";@</c:formatCode>
                <c:ptCount val="12"/>
                <c:pt idx="0">
                  <c:v>45383</c:v>
                </c:pt>
                <c:pt idx="1">
                  <c:v>45413</c:v>
                </c:pt>
                <c:pt idx="2">
                  <c:v>45444</c:v>
                </c:pt>
                <c:pt idx="3">
                  <c:v>45474</c:v>
                </c:pt>
              </c:numCache>
            </c:numRef>
          </c:cat>
          <c:val>
            <c:numRef>
              <c:f>'2024年07月'!$AR$12:$AR$23</c:f>
              <c:numCache>
                <c:formatCode>"¥"#,##0_);[Red]\("¥"#,##0\)</c:formatCode>
                <c:ptCount val="12"/>
                <c:pt idx="0">
                  <c:v>0</c:v>
                </c:pt>
                <c:pt idx="1">
                  <c:v>0</c:v>
                </c:pt>
                <c:pt idx="2">
                  <c:v>0</c:v>
                </c:pt>
                <c:pt idx="3">
                  <c:v>0</c:v>
                </c:pt>
              </c:numCache>
            </c:numRef>
          </c:val>
          <c:extLst>
            <c:ext xmlns:c16="http://schemas.microsoft.com/office/drawing/2014/chart" uri="{C3380CC4-5D6E-409C-BE32-E72D297353CC}">
              <c16:uniqueId val="{00000002-88BE-401C-8D37-1C45697E9A00}"/>
            </c:ext>
          </c:extLst>
        </c:ser>
        <c:dLbls>
          <c:dLblPos val="inEnd"/>
          <c:showLegendKey val="0"/>
          <c:showVal val="1"/>
          <c:showCatName val="0"/>
          <c:showSerName val="0"/>
          <c:showPercent val="0"/>
          <c:showBubbleSize val="0"/>
        </c:dLbls>
        <c:gapWidth val="100"/>
        <c:axId val="2113385135"/>
        <c:axId val="2113394255"/>
      </c:barChart>
      <c:dateAx>
        <c:axId val="2113385135"/>
        <c:scaling>
          <c:orientation val="minMax"/>
        </c:scaling>
        <c:delete val="0"/>
        <c:axPos val="l"/>
        <c:numFmt formatCode="yyyy&quot;年&quot;mm&quot;月&quot;;@" sourceLinked="1"/>
        <c:majorTickMark val="cross"/>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0"/>
          <a:lstStyle/>
          <a:p>
            <a:pPr>
              <a:defRPr sz="800" b="0" i="0" u="none" strike="noStrike" kern="1200" cap="all" baseline="0">
                <a:solidFill>
                  <a:schemeClr val="dk1">
                    <a:lumMod val="75000"/>
                    <a:lumOff val="25000"/>
                  </a:schemeClr>
                </a:solidFill>
                <a:latin typeface="+mn-lt"/>
                <a:ea typeface="+mn-ea"/>
                <a:cs typeface="+mn-cs"/>
              </a:defRPr>
            </a:pPr>
            <a:endParaRPr lang="ja-JP"/>
          </a:p>
        </c:txPr>
        <c:crossAx val="2113394255"/>
        <c:crosses val="autoZero"/>
        <c:auto val="1"/>
        <c:lblOffset val="100"/>
        <c:baseTimeUnit val="months"/>
      </c:dateAx>
      <c:valAx>
        <c:axId val="2113394255"/>
        <c:scaling>
          <c:orientation val="minMax"/>
        </c:scaling>
        <c:delete val="1"/>
        <c:axPos val="b"/>
        <c:numFmt formatCode="&quot;¥&quot;#,##0_);[Red]\(&quot;¥&quot;#,##0\)" sourceLinked="1"/>
        <c:majorTickMark val="none"/>
        <c:minorTickMark val="none"/>
        <c:tickLblPos val="nextTo"/>
        <c:crossAx val="2113385135"/>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Entry>
      <c:layout>
        <c:manualLayout>
          <c:xMode val="edge"/>
          <c:yMode val="edge"/>
          <c:x val="0.11559242270918915"/>
          <c:y val="0.93874809415401328"/>
          <c:w val="0.75908241504974805"/>
          <c:h val="5.96821153324004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r>
              <a:rPr lang="ja-JP" altLang="en-US" sz="1000" b="1" i="0" u="none" strike="noStrike" kern="1200" baseline="0">
                <a:solidFill>
                  <a:schemeClr val="bg1"/>
                </a:solidFill>
              </a:rPr>
              <a:t>事業年度の売上高統計</a:t>
            </a:r>
          </a:p>
        </c:rich>
      </c:tx>
      <c:layout>
        <c:manualLayout>
          <c:xMode val="edge"/>
          <c:yMode val="edge"/>
          <c:x val="0.29666142520598671"/>
          <c:y val="0"/>
        </c:manualLayout>
      </c:layout>
      <c:overlay val="0"/>
      <c:spPr>
        <a:solidFill>
          <a:schemeClr val="tx1"/>
        </a:solid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manualLayout>
          <c:layoutTarget val="inner"/>
          <c:xMode val="edge"/>
          <c:yMode val="edge"/>
          <c:x val="0.20957555560544233"/>
          <c:y val="6.0901174933681995E-2"/>
          <c:w val="0.79042444439455772"/>
          <c:h val="0.88501266804215128"/>
        </c:manualLayout>
      </c:layout>
      <c:barChart>
        <c:barDir val="bar"/>
        <c:grouping val="clustered"/>
        <c:varyColors val="0"/>
        <c:ser>
          <c:idx val="1"/>
          <c:order val="0"/>
          <c:tx>
            <c:v>当月までの合計</c:v>
          </c:tx>
          <c:spPr>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t" anchorCtr="0">
                <a:spAutoFit/>
              </a:bodyPr>
              <a:lstStyle/>
              <a:p>
                <a:pPr>
                  <a:defRPr sz="800" b="1" i="0" u="none" strike="noStrike" kern="1200" baseline="0">
                    <a:solidFill>
                      <a:schemeClr val="lt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'2024年07月'!$AK$12:$AK$23</c:f>
              <c:numCache>
                <c:formatCode>yyyy"年"mm"月"</c:formatCode>
                <c:ptCount val="12"/>
                <c:pt idx="0" formatCode="yyyy&quot;年&quot;mm&quot;月&quot;;@">
                  <c:v>45383</c:v>
                </c:pt>
                <c:pt idx="1">
                  <c:v>45413</c:v>
                </c:pt>
                <c:pt idx="2" formatCode="yyyy&quot;年&quot;mm&quot;月&quot;;@">
                  <c:v>45444</c:v>
                </c:pt>
                <c:pt idx="3" formatCode="yyyy&quot;年&quot;mm&quot;月&quot;;@">
                  <c:v>45474</c:v>
                </c:pt>
              </c:numCache>
            </c:numRef>
          </c:cat>
          <c:val>
            <c:numRef>
              <c:f>'2024年07月'!$AM$12:$AM$23</c:f>
              <c:numCache>
                <c:formatCode>"¥"#,##0_);[Red]\("¥"#,##0\)</c:formatCode>
                <c:ptCount val="12"/>
                <c:pt idx="0">
                  <c:v>0</c:v>
                </c:pt>
                <c:pt idx="1">
                  <c:v>2340782.4</c:v>
                </c:pt>
                <c:pt idx="2">
                  <c:v>5376639.4000000004</c:v>
                </c:pt>
                <c:pt idx="3">
                  <c:v>10746729.4</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5F-4D6A-AFDF-2BEACA2A7A69}"/>
            </c:ext>
          </c:extLst>
        </c:ser>
        <c:ser>
          <c:idx val="0"/>
          <c:order val="1"/>
          <c:tx>
            <c:v>月別売上高</c:v>
          </c:tx>
          <c:spPr>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w="9525" cap="flat" cmpd="sng" algn="ctr">
              <a:solidFill>
                <a:schemeClr val="lt1">
                  <a:alpha val="50000"/>
                </a:schemeClr>
              </a:solidFill>
              <a:round/>
            </a:ln>
            <a:effectLst>
              <a:outerShdw blurRad="50800" dist="50800" dir="5400000" algn="ctr" rotWithShape="0">
                <a:schemeClr val="bg1"/>
              </a:outerShdw>
            </a:effectLst>
          </c:spPr>
          <c:invertIfNegative val="0"/>
          <c:dLbls>
            <c:spPr>
              <a:solidFill>
                <a:schemeClr val="tx1"/>
              </a:solidFill>
              <a:ln>
                <a:noFill/>
              </a:ln>
              <a:effectLst/>
            </c:spPr>
            <c:txPr>
              <a:bodyPr rot="0" spcFirstLastPara="1" vertOverflow="ellipsis" vert="horz" wrap="square" lIns="38100" tIns="19050" rIns="38100" bIns="19050" anchor="t" anchorCtr="0">
                <a:spAutoFit/>
              </a:bodyPr>
              <a:lstStyle/>
              <a:p>
                <a:pPr>
                  <a:defRPr sz="800" b="1" i="0" u="none" strike="noStrike" kern="1200" baseline="0">
                    <a:solidFill>
                      <a:schemeClr val="lt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'2024年07月'!$AK$12:$AK$23</c:f>
              <c:numCache>
                <c:formatCode>yyyy"年"mm"月"</c:formatCode>
                <c:ptCount val="12"/>
                <c:pt idx="0" formatCode="yyyy&quot;年&quot;mm&quot;月&quot;;@">
                  <c:v>45383</c:v>
                </c:pt>
                <c:pt idx="1">
                  <c:v>45413</c:v>
                </c:pt>
                <c:pt idx="2" formatCode="yyyy&quot;年&quot;mm&quot;月&quot;;@">
                  <c:v>45444</c:v>
                </c:pt>
                <c:pt idx="3" formatCode="yyyy&quot;年&quot;mm&quot;月&quot;;@">
                  <c:v>45474</c:v>
                </c:pt>
              </c:numCache>
            </c:numRef>
          </c:cat>
          <c:val>
            <c:numRef>
              <c:f>'2024年07月'!$AL$12:$AL$23</c:f>
              <c:numCache>
                <c:formatCode>"¥"#,##0_);[Red]\("¥"#,##0\)</c:formatCode>
                <c:ptCount val="12"/>
                <c:pt idx="0">
                  <c:v>0</c:v>
                </c:pt>
                <c:pt idx="1">
                  <c:v>2340782.4</c:v>
                </c:pt>
                <c:pt idx="2">
                  <c:v>3035857</c:v>
                </c:pt>
                <c:pt idx="3">
                  <c:v>5370090</c:v>
                </c:pt>
              </c:numCache>
            </c:numRef>
          </c:val>
          <c:extLst>
            <c:ext xmlns:c16="http://schemas.microsoft.com/office/drawing/2014/chart" uri="{C3380CC4-5D6E-409C-BE32-E72D297353CC}">
              <c16:uniqueId val="{00000001-595F-4D6A-AFDF-2BEACA2A7A69}"/>
            </c:ext>
          </c:extLst>
        </c:ser>
        <c:dLbls>
          <c:showLegendKey val="0"/>
          <c:showVal val="0"/>
          <c:showCatName val="0"/>
          <c:showSerName val="0"/>
          <c:showPercent val="0"/>
          <c:showBubbleSize val="0"/>
        </c:dLbls>
        <c:gapWidth val="100"/>
        <c:axId val="7523887"/>
        <c:axId val="7524847"/>
      </c:barChart>
      <c:dateAx>
        <c:axId val="7523887"/>
        <c:scaling>
          <c:orientation val="minMax"/>
        </c:scaling>
        <c:delete val="0"/>
        <c:axPos val="l"/>
        <c:numFmt formatCode="yyyy&quot;年&quot;mm&quot;月&quot;;@" sourceLinked="1"/>
        <c:majorTickMark val="cross"/>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0"/>
          <a:lstStyle/>
          <a:p>
            <a:pPr>
              <a:defRPr sz="800" b="0" i="0" u="none" strike="noStrike" kern="1200" cap="all" baseline="0">
                <a:solidFill>
                  <a:schemeClr val="dk1">
                    <a:lumMod val="75000"/>
                    <a:lumOff val="25000"/>
                  </a:schemeClr>
                </a:solidFill>
                <a:latin typeface="+mn-lt"/>
                <a:ea typeface="+mn-ea"/>
                <a:cs typeface="+mn-cs"/>
              </a:defRPr>
            </a:pPr>
            <a:endParaRPr lang="ja-JP"/>
          </a:p>
        </c:txPr>
        <c:crossAx val="7524847"/>
        <c:crosses val="autoZero"/>
        <c:auto val="1"/>
        <c:lblOffset val="100"/>
        <c:baseTimeUnit val="months"/>
      </c:dateAx>
      <c:valAx>
        <c:axId val="7524847"/>
        <c:scaling>
          <c:orientation val="minMax"/>
        </c:scaling>
        <c:delete val="1"/>
        <c:axPos val="b"/>
        <c:numFmt formatCode="&quot;¥&quot;#,##0_);[Red]\(&quot;¥&quot;#,##0\)" sourceLinked="1"/>
        <c:majorTickMark val="none"/>
        <c:minorTickMark val="none"/>
        <c:tickLblPos val="nextTo"/>
        <c:crossAx val="7523887"/>
        <c:crosses val="autoZero"/>
        <c:crossBetween val="between"/>
      </c:valAx>
      <c:spPr>
        <a:noFill/>
        <a:ln>
          <a:noFill/>
        </a:ln>
        <a:effectLst/>
      </c:spPr>
    </c:plotArea>
    <c:legend>
      <c:legendPos val="b"/>
      <c:layout>
        <c:manualLayout>
          <c:xMode val="edge"/>
          <c:yMode val="edge"/>
          <c:x val="0.17688907860750261"/>
          <c:y val="0.93983913833601285"/>
          <c:w val="0.65244994449725369"/>
          <c:h val="5.90910607379475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000" b="1" i="0" u="none" strike="noStrike" kern="1200" baseline="0">
                <a:solidFill>
                  <a:schemeClr val="dk1">
                    <a:lumMod val="75000"/>
                    <a:lumOff val="25000"/>
                  </a:schemeClr>
                </a:solidFill>
                <a:latin typeface="+mn-lt"/>
                <a:ea typeface="+mn-ea"/>
                <a:cs typeface="+mn-cs"/>
              </a:defRPr>
            </a:pPr>
            <a:r>
              <a:rPr lang="ja-JP" altLang="en-US" sz="1000">
                <a:solidFill>
                  <a:schemeClr val="bg1"/>
                </a:solidFill>
              </a:rPr>
              <a:t>取引先別の利益統計（</a:t>
            </a:r>
            <a:r>
              <a:rPr lang="en-US" altLang="ja-JP" sz="1000">
                <a:solidFill>
                  <a:schemeClr val="bg1"/>
                </a:solidFill>
              </a:rPr>
              <a:t>TOP12</a:t>
            </a:r>
            <a:r>
              <a:rPr lang="ja-JP" altLang="en-US" sz="1000">
                <a:solidFill>
                  <a:schemeClr val="bg1"/>
                </a:solidFill>
              </a:rPr>
              <a:t>）</a:t>
            </a:r>
          </a:p>
        </c:rich>
      </c:tx>
      <c:layout>
        <c:manualLayout>
          <c:xMode val="edge"/>
          <c:yMode val="edge"/>
          <c:x val="0.2588864450225738"/>
          <c:y val="2.7847910703606412E-5"/>
        </c:manualLayout>
      </c:layout>
      <c:overlay val="0"/>
      <c:spPr>
        <a:solidFill>
          <a:schemeClr val="tx1"/>
        </a:solidFill>
        <a:ln>
          <a:noFill/>
        </a:ln>
        <a:effectLst/>
      </c:spPr>
      <c:txPr>
        <a:bodyPr rot="0" spcFirstLastPara="1" vertOverflow="ellipsis" vert="horz" wrap="square" anchor="t" anchorCtr="0"/>
        <a:lstStyle/>
        <a:p>
          <a:pPr>
            <a:defRPr sz="10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manualLayout>
          <c:layoutTarget val="inner"/>
          <c:xMode val="edge"/>
          <c:yMode val="edge"/>
          <c:x val="0.33107925544608691"/>
          <c:y val="7.2607223417170255E-2"/>
          <c:w val="0.66892074455391315"/>
          <c:h val="0.87136608890983147"/>
        </c:manualLayout>
      </c:layout>
      <c:barChart>
        <c:barDir val="bar"/>
        <c:grouping val="clustered"/>
        <c:varyColors val="0"/>
        <c:ser>
          <c:idx val="2"/>
          <c:order val="0"/>
          <c:tx>
            <c:strRef>
              <c:f>'2024年07月'!$AI$11</c:f>
              <c:strCache>
                <c:ptCount val="1"/>
                <c:pt idx="0">
                  <c:v>会社別利益</c:v>
                </c:pt>
              </c:strCache>
            </c:strRef>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'2024年07月'!$AH$12:$AH$23</c:f>
              <c:strCache>
                <c:ptCount val="5"/>
                <c:pt idx="0">
                  <c:v>株式会社A</c:v>
                </c:pt>
                <c:pt idx="1">
                  <c:v>株式会社B</c:v>
                </c:pt>
                <c:pt idx="2">
                  <c:v>株式会社D</c:v>
                </c:pt>
                <c:pt idx="3">
                  <c:v>株式会社E</c:v>
                </c:pt>
                <c:pt idx="4">
                  <c:v>株式会社X</c:v>
                </c:pt>
              </c:strCache>
            </c:strRef>
          </c:cat>
          <c:val>
            <c:numRef>
              <c:f>'2024年07月'!$AI$12:$AI$23</c:f>
              <c:numCache>
                <c:formatCode>"¥"#,##0_);[Red]\("¥"#,##0\)</c:formatCode>
                <c:ptCount val="12"/>
                <c:pt idx="0">
                  <c:v>189903</c:v>
                </c:pt>
                <c:pt idx="1">
                  <c:v>172900</c:v>
                </c:pt>
                <c:pt idx="2">
                  <c:v>80000</c:v>
                </c:pt>
                <c:pt idx="3">
                  <c:v>20000</c:v>
                </c:pt>
                <c:pt idx="4">
                  <c:v>0</c:v>
                </c:pt>
              </c:numCache>
            </c:numRef>
          </c:val>
          <c:extLst>
            <c:ext xmlns:c16="http://schemas.microsoft.com/office/drawing/2014/chart" uri="{C3380CC4-5D6E-409C-BE32-E72D297353CC}">
              <c16:uniqueId val="{00000000-2D9E-4B73-9122-C1A9438C1123}"/>
            </c:ext>
          </c:extLst>
        </c:ser>
        <c:dLbls>
          <c:showLegendKey val="0"/>
          <c:showVal val="1"/>
          <c:showCatName val="0"/>
          <c:showSerName val="0"/>
          <c:showPercent val="0"/>
          <c:showBubbleSize val="0"/>
        </c:dLbls>
        <c:gapWidth val="150"/>
        <c:axId val="1341542319"/>
        <c:axId val="1341542799"/>
      </c:barChart>
      <c:catAx>
        <c:axId val="1341542319"/>
        <c:scaling>
          <c:orientation val="maxMin"/>
        </c:scaling>
        <c:delete val="0"/>
        <c:axPos val="l"/>
        <c:numFmt formatCode="General" sourceLinked="1"/>
        <c:majorTickMark val="cross"/>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0" i="0" u="none" strike="noStrike" kern="1200" cap="all" baseline="0">
                <a:solidFill>
                  <a:schemeClr val="dk1">
                    <a:lumMod val="75000"/>
                    <a:lumOff val="25000"/>
                  </a:schemeClr>
                </a:solidFill>
                <a:latin typeface="+mn-lt"/>
                <a:ea typeface="+mn-ea"/>
                <a:cs typeface="+mn-cs"/>
              </a:defRPr>
            </a:pPr>
            <a:endParaRPr lang="ja-JP"/>
          </a:p>
        </c:txPr>
        <c:crossAx val="1341542799"/>
        <c:crosses val="autoZero"/>
        <c:auto val="1"/>
        <c:lblAlgn val="ctr"/>
        <c:lblOffset val="100"/>
        <c:noMultiLvlLbl val="0"/>
      </c:catAx>
      <c:valAx>
        <c:axId val="1341542799"/>
        <c:scaling>
          <c:orientation val="minMax"/>
        </c:scaling>
        <c:delete val="1"/>
        <c:axPos val="t"/>
        <c:majorGridlines>
          <c:spPr>
            <a:ln w="9525" cap="flat" cmpd="sng" algn="ctr">
              <a:noFill/>
              <a:round/>
            </a:ln>
            <a:effectLst/>
          </c:spPr>
        </c:majorGridlines>
        <c:numFmt formatCode="&quot;¥&quot;#,##0_);[Red]\(&quot;¥&quot;#,##0\)" sourceLinked="1"/>
        <c:majorTickMark val="none"/>
        <c:minorTickMark val="none"/>
        <c:tickLblPos val="nextTo"/>
        <c:crossAx val="1341542319"/>
        <c:crosses val="autoZero"/>
        <c:crossBetween val="between"/>
      </c:valAx>
      <c:spPr>
        <a:noFill/>
        <a:ln>
          <a:noFill/>
        </a:ln>
        <a:effectLst/>
      </c:spPr>
    </c:plotArea>
    <c:legend>
      <c:legendPos val="b"/>
      <c:layout>
        <c:manualLayout>
          <c:xMode val="edge"/>
          <c:yMode val="edge"/>
          <c:x val="0.32978265999091744"/>
          <c:y val="0.94090893926205244"/>
          <c:w val="0.33190896913109308"/>
          <c:h val="5.90910607379475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showDLblsOverMax val="0"/>
    <c:extLst/>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000" b="1" i="0" u="none" strike="noStrike" kern="1200" baseline="0">
                <a:solidFill>
                  <a:schemeClr val="dk1">
                    <a:lumMod val="75000"/>
                    <a:lumOff val="25000"/>
                  </a:schemeClr>
                </a:solidFill>
                <a:latin typeface="+mn-lt"/>
                <a:ea typeface="+mn-ea"/>
                <a:cs typeface="+mn-cs"/>
              </a:defRPr>
            </a:pPr>
            <a:r>
              <a:rPr lang="ja-JP" altLang="en-US" sz="1000">
                <a:solidFill>
                  <a:schemeClr val="bg1"/>
                </a:solidFill>
              </a:rPr>
              <a:t>取引先別の売上高統計（</a:t>
            </a:r>
            <a:r>
              <a:rPr lang="en-US" altLang="ja-JP" sz="1000">
                <a:solidFill>
                  <a:schemeClr val="bg1"/>
                </a:solidFill>
              </a:rPr>
              <a:t>TOP12</a:t>
            </a:r>
            <a:r>
              <a:rPr lang="ja-JP" altLang="en-US" sz="1000">
                <a:solidFill>
                  <a:schemeClr val="bg1"/>
                </a:solidFill>
              </a:rPr>
              <a:t>）</a:t>
            </a:r>
          </a:p>
        </c:rich>
      </c:tx>
      <c:layout>
        <c:manualLayout>
          <c:xMode val="edge"/>
          <c:yMode val="edge"/>
          <c:x val="0.23331031929544152"/>
          <c:y val="2.7847910703606412E-5"/>
        </c:manualLayout>
      </c:layout>
      <c:overlay val="0"/>
      <c:spPr>
        <a:solidFill>
          <a:schemeClr val="tx1"/>
        </a:solidFill>
        <a:ln>
          <a:noFill/>
        </a:ln>
        <a:effectLst/>
      </c:spPr>
      <c:txPr>
        <a:bodyPr rot="0" spcFirstLastPara="1" vertOverflow="ellipsis" vert="horz" wrap="square" anchor="t" anchorCtr="0"/>
        <a:lstStyle/>
        <a:p>
          <a:pPr>
            <a:defRPr sz="1000" b="1" i="0" u="none" strike="noStrike" kern="1200" baseline="0">
              <a:solidFill>
                <a:schemeClr val="dk1">
                  <a:lumMod val="75000"/>
                  <a:lumOff val="25000"/>
                </a:schemeClr>
              </a:solidFill>
              <a:latin typeface="+mn-lt"/>
              <a:ea typeface="+mn-ea"/>
              <a:cs typeface="+mn-cs"/>
            </a:defRPr>
          </a:pPr>
          <a:endParaRPr lang="ja-JP"/>
        </a:p>
      </c:txPr>
    </c:title>
    <c:autoTitleDeleted val="0"/>
    <c:plotArea>
      <c:layout>
        <c:manualLayout>
          <c:layoutTarget val="inner"/>
          <c:xMode val="edge"/>
          <c:yMode val="edge"/>
          <c:x val="0.33107925544608691"/>
          <c:y val="7.2607223417170255E-2"/>
          <c:w val="0.66892074455391315"/>
          <c:h val="0.87136608890983147"/>
        </c:manualLayout>
      </c:layout>
      <c:barChart>
        <c:barDir val="bar"/>
        <c:grouping val="clustered"/>
        <c:varyColors val="0"/>
        <c:ser>
          <c:idx val="0"/>
          <c:order val="0"/>
          <c:tx>
            <c:strRef>
              <c:f>'2024年07月'!$AE$11</c:f>
              <c:strCache>
                <c:ptCount val="1"/>
                <c:pt idx="0">
                  <c:v>会社別売上高</c:v>
                </c:pt>
              </c:strCache>
            </c:strRef>
          </c:tx>
          <c:spPr>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'2024年07月'!$AD$12:$AD$23</c:f>
              <c:strCache>
                <c:ptCount val="5"/>
                <c:pt idx="0">
                  <c:v>株式会社A</c:v>
                </c:pt>
                <c:pt idx="1">
                  <c:v>株式会社B</c:v>
                </c:pt>
                <c:pt idx="2">
                  <c:v>株式会社D</c:v>
                </c:pt>
                <c:pt idx="3">
                  <c:v>株式会社E</c:v>
                </c:pt>
                <c:pt idx="4">
                  <c:v>株式会社X</c:v>
                </c:pt>
              </c:strCache>
            </c:strRef>
          </c:cat>
          <c:val>
            <c:numRef>
              <c:f>'2024年07月'!$AE$12:$AE$23</c:f>
              <c:numCache>
                <c:formatCode>"¥"#,##0_);[Red]\("¥"#,##0\)</c:formatCode>
                <c:ptCount val="12"/>
                <c:pt idx="0">
                  <c:v>4641289.4000000004</c:v>
                </c:pt>
                <c:pt idx="1">
                  <c:v>3509440</c:v>
                </c:pt>
                <c:pt idx="2">
                  <c:v>2046000</c:v>
                </c:pt>
                <c:pt idx="3">
                  <c:v>550000</c:v>
                </c:pt>
                <c:pt idx="4">
                  <c:v>0</c:v>
                </c:pt>
              </c:numCache>
            </c:numRef>
          </c:val>
          <c:extLst>
            <c:ext xmlns:c16="http://schemas.microsoft.com/office/drawing/2014/chart" uri="{C3380CC4-5D6E-409C-BE32-E72D297353CC}">
              <c16:uniqueId val="{00000000-7C7E-496A-8BF5-0D720E20269A}"/>
            </c:ext>
          </c:extLst>
        </c:ser>
        <c:dLbls>
          <c:showLegendKey val="0"/>
          <c:showVal val="1"/>
          <c:showCatName val="0"/>
          <c:showSerName val="0"/>
          <c:showPercent val="0"/>
          <c:showBubbleSize val="0"/>
        </c:dLbls>
        <c:gapWidth val="150"/>
        <c:axId val="1341542319"/>
        <c:axId val="1341542799"/>
      </c:barChart>
      <c:catAx>
        <c:axId val="1341542319"/>
        <c:scaling>
          <c:orientation val="maxMin"/>
        </c:scaling>
        <c:delete val="0"/>
        <c:axPos val="l"/>
        <c:numFmt formatCode="General" sourceLinked="1"/>
        <c:majorTickMark val="cross"/>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0" i="0" u="none" strike="noStrike" kern="1200" cap="all" baseline="0">
                <a:solidFill>
                  <a:schemeClr val="dk1">
                    <a:lumMod val="75000"/>
                    <a:lumOff val="25000"/>
                  </a:schemeClr>
                </a:solidFill>
                <a:latin typeface="+mn-lt"/>
                <a:ea typeface="+mn-ea"/>
                <a:cs typeface="+mn-cs"/>
              </a:defRPr>
            </a:pPr>
            <a:endParaRPr lang="ja-JP"/>
          </a:p>
        </c:txPr>
        <c:crossAx val="1341542799"/>
        <c:crosses val="autoZero"/>
        <c:auto val="1"/>
        <c:lblAlgn val="ctr"/>
        <c:lblOffset val="100"/>
        <c:noMultiLvlLbl val="0"/>
      </c:catAx>
      <c:valAx>
        <c:axId val="1341542799"/>
        <c:scaling>
          <c:orientation val="minMax"/>
        </c:scaling>
        <c:delete val="1"/>
        <c:axPos val="t"/>
        <c:majorGridlines>
          <c:spPr>
            <a:ln w="9525" cap="flat" cmpd="sng" algn="ctr">
              <a:noFill/>
              <a:round/>
            </a:ln>
            <a:effectLst/>
          </c:spPr>
        </c:majorGridlines>
        <c:numFmt formatCode="&quot;¥&quot;#,##0_);[Red]\(&quot;¥&quot;#,##0\)" sourceLinked="1"/>
        <c:majorTickMark val="none"/>
        <c:minorTickMark val="none"/>
        <c:tickLblPos val="nextTo"/>
        <c:crossAx val="1341542319"/>
        <c:crosses val="autoZero"/>
        <c:crossBetween val="between"/>
      </c:valAx>
      <c:spPr>
        <a:noFill/>
        <a:ln>
          <a:noFill/>
        </a:ln>
        <a:effectLst/>
      </c:spPr>
    </c:plotArea>
    <c:legend>
      <c:legendPos val="b"/>
      <c:layout>
        <c:manualLayout>
          <c:xMode val="edge"/>
          <c:yMode val="edge"/>
          <c:x val="0.32978265999091744"/>
          <c:y val="0.94090893926205244"/>
          <c:w val="0.32679374398566663"/>
          <c:h val="5.90910607379475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ja-JP"/>
        </a:p>
      </c:txPr>
    </c:legend>
    <c:plotVisOnly val="1"/>
    <c:dispBlanksAs val="gap"/>
    <c:showDLblsOverMax val="0"/>
    <c:extLst/>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2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ja-JP" altLang="ja-JP" sz="2400" b="1" i="0" u="none" strike="noStrike" baseline="0">
                <a:effectLst/>
              </a:rPr>
              <a:t>２０２</a:t>
            </a:r>
            <a:r>
              <a:rPr lang="ja-JP" altLang="en-US" sz="2400" b="1" i="0" u="none" strike="noStrike" baseline="0">
                <a:effectLst/>
              </a:rPr>
              <a:t>４</a:t>
            </a:r>
            <a:r>
              <a:rPr lang="ja-JP" altLang="en-US" sz="2400"/>
              <a:t>年度　月別営業活動の実績報告（簡略版）</a:t>
            </a:r>
            <a:endParaRPr lang="en-US" altLang="ja-JP" sz="2400"/>
          </a:p>
        </c:rich>
      </c:tx>
      <c:overlay val="0"/>
      <c:spPr>
        <a:noFill/>
        <a:ln>
          <a:noFill/>
        </a:ln>
        <a:effectLst/>
      </c:spPr>
      <c:txPr>
        <a:bodyPr rot="0" spcFirstLastPara="1" vertOverflow="ellipsis" vert="horz" wrap="square" anchor="ctr" anchorCtr="1"/>
        <a:lstStyle/>
        <a:p>
          <a:pPr>
            <a:defRPr lang="ja-JP" sz="2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ja-JP"/>
        </a:p>
      </c:txPr>
    </c:title>
    <c:autoTitleDeleted val="0"/>
    <c:plotArea>
      <c:layout/>
      <c:barChart>
        <c:barDir val="col"/>
        <c:grouping val="clustered"/>
        <c:varyColors val="0"/>
        <c:ser>
          <c:idx val="0"/>
          <c:order val="0"/>
          <c:tx>
            <c:v>最終面談回数</c:v>
          </c:tx>
          <c:spPr>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w="19050" cap="flat" cmpd="sng" algn="ctr">
              <a:solidFill>
                <a:schemeClr val="accent1"/>
              </a:solidFill>
              <a:prstDash val="solid"/>
              <a:miter lim="800000"/>
            </a:ln>
            <a:effectLst>
              <a:glow rad="127000">
                <a:schemeClr val="accent1">
                  <a:satMod val="175000"/>
                  <a:alpha val="40000"/>
                </a:schemeClr>
              </a:glow>
            </a:effectLst>
          </c:spPr>
          <c:invertIfNegative val="0"/>
          <c:dPt>
            <c:idx val="3"/>
            <c:invertIfNegative val="0"/>
            <c:bubble3D val="0"/>
            <c:spPr>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w="19050" cap="flat" cmpd="sng" algn="ctr">
                <a:solidFill>
                  <a:schemeClr val="accent1"/>
                </a:solidFill>
                <a:prstDash val="solid"/>
                <a:miter lim="800000"/>
              </a:ln>
              <a:effectLst>
                <a:glow rad="127000">
                  <a:schemeClr val="accent1">
                    <a:satMod val="175000"/>
                    <a:alpha val="40000"/>
                  </a:schemeClr>
                </a:glow>
                <a:outerShdw blurRad="50800" dist="38100" dir="2700000" algn="tl" rotWithShape="0">
                  <a:prstClr val="black">
                    <a:alpha val="40000"/>
                  </a:prstClr>
                </a:outerShdw>
              </a:effectLst>
            </c:spPr>
            <c:extLst>
              <c:ext xmlns:c16="http://schemas.microsoft.com/office/drawing/2014/chart" uri="{C3380CC4-5D6E-409C-BE32-E72D297353CC}">
                <c16:uniqueId val="{00000001-99E2-44AB-9C13-B0582646FE79}"/>
              </c:ext>
            </c:extLst>
          </c:dPt>
          <c:dLbls>
            <c:spPr>
              <a:noFill/>
              <a:ln>
                <a:noFill/>
              </a:ln>
              <a:effectLst/>
            </c:spPr>
            <c:txPr>
              <a:bodyPr rot="0" spcFirstLastPara="1" vertOverflow="ellipsis" vert="horz" wrap="square" lIns="38100" tIns="19050" rIns="38100" bIns="19050" anchor="ctr" anchorCtr="1">
                <a:spAutoFit/>
              </a:bodyPr>
              <a:lstStyle/>
              <a:p>
                <a:pPr>
                  <a:defRPr lang="ja-JP"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▶営業活動報告!$D$6:$O$6</c:f>
              <c:numCache>
                <c:formatCode>General"回"</c:formatCode>
                <c:ptCount val="12"/>
                <c:pt idx="3">
                  <c:v>5</c:v>
                </c:pt>
                <c:pt idx="4">
                  <c:v>6</c:v>
                </c:pt>
                <c:pt idx="5">
                  <c:v>7</c:v>
                </c:pt>
                <c:pt idx="6">
                  <c:v>10</c:v>
                </c:pt>
              </c:numCache>
            </c:numRef>
          </c:val>
          <c:extLst>
            <c:ext xmlns:c16="http://schemas.microsoft.com/office/drawing/2014/chart" uri="{C3380CC4-5D6E-409C-BE32-E72D297353CC}">
              <c16:uniqueId val="{00000002-99E2-44AB-9C13-B0582646FE79}"/>
            </c:ext>
          </c:extLst>
        </c:ser>
        <c:ser>
          <c:idx val="1"/>
          <c:order val="1"/>
          <c:tx>
            <c:v>営業実績合計</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E2-44AB-9C13-B0582646FE79}"/>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E2-44AB-9C13-B0582646FE79}"/>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FA-4BE7-82A9-20A5E0EBA444}"/>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FA-4BE7-82A9-20A5E0EBA44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lumMod val="85000"/>
                      </a:schemeClr>
                    </a:solidFill>
                    <a:latin typeface="+mn-lt"/>
                    <a:ea typeface="+mn-ea"/>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▶営業活動報告!$D$15:$O$15</c:f>
              <c:numCache>
                <c:formatCode>General"名"</c:formatCode>
                <c:ptCount val="12"/>
                <c:pt idx="0">
                  <c:v>0</c:v>
                </c:pt>
                <c:pt idx="1">
                  <c:v>0</c:v>
                </c:pt>
                <c:pt idx="2">
                  <c:v>0</c:v>
                </c:pt>
                <c:pt idx="3">
                  <c:v>4</c:v>
                </c:pt>
                <c:pt idx="4">
                  <c:v>3</c:v>
                </c:pt>
                <c:pt idx="5">
                  <c:v>3</c:v>
                </c:pt>
                <c:pt idx="6">
                  <c:v>4</c:v>
                </c:pt>
                <c:pt idx="7">
                  <c:v>0</c:v>
                </c:pt>
                <c:pt idx="8">
                  <c:v>0</c:v>
                </c:pt>
                <c:pt idx="9">
                  <c:v>0</c:v>
                </c:pt>
                <c:pt idx="10">
                  <c:v>0</c:v>
                </c:pt>
                <c:pt idx="11">
                  <c:v>0</c:v>
                </c:pt>
              </c:numCache>
            </c:numRef>
          </c:val>
          <c:extLst>
            <c:ext xmlns:c16="http://schemas.microsoft.com/office/drawing/2014/chart" uri="{C3380CC4-5D6E-409C-BE32-E72D297353CC}">
              <c16:uniqueId val="{00000004-99E2-44AB-9C13-B0582646FE79}"/>
            </c:ext>
          </c:extLst>
        </c:ser>
        <c:ser>
          <c:idx val="3"/>
          <c:order val="3"/>
          <c:tx>
            <c:v>次月入場人数</c:v>
          </c:tx>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w="12700" cap="flat" cmpd="sng" algn="ctr">
              <a:solidFill>
                <a:srgbClr val="92D050"/>
              </a:solidFill>
              <a:prstDash val="solid"/>
              <a:miter lim="800000"/>
            </a:ln>
            <a:effectLst>
              <a:glow rad="63500">
                <a:schemeClr val="accent6">
                  <a:satMod val="175000"/>
                  <a:alpha val="40000"/>
                </a:schemeClr>
              </a:glow>
            </a:effectLst>
          </c:spPr>
          <c:invertIfNegative val="0"/>
          <c:dLbls>
            <c:dLbl>
              <c:idx val="3"/>
              <c:layout>
                <c:manualLayout>
                  <c:x val="1.6495013412399357E-3"/>
                  <c:y val="-1.9219657013875087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9E2-44AB-9C13-B0582646FE79}"/>
                </c:ext>
              </c:extLst>
            </c:dLbl>
            <c:spPr>
              <a:noFill/>
              <a:ln>
                <a:noFill/>
              </a:ln>
              <a:effectLst/>
            </c:spPr>
            <c:txPr>
              <a:bodyPr rot="0" spcFirstLastPara="1" vertOverflow="ellipsis" vert="horz" wrap="square" lIns="38100" tIns="19050" rIns="38100" bIns="19050" anchor="ctr" anchorCtr="1">
                <a:spAutoFit/>
              </a:bodyPr>
              <a:lstStyle/>
              <a:p>
                <a:pPr>
                  <a:defRPr lang="ja-JP"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▶営業活動報告!$D$8:$O$8</c:f>
              <c:numCache>
                <c:formatCode>General"名"</c:formatCode>
                <c:ptCount val="12"/>
                <c:pt idx="3">
                  <c:v>4</c:v>
                </c:pt>
                <c:pt idx="4">
                  <c:v>3</c:v>
                </c:pt>
                <c:pt idx="5">
                  <c:v>3</c:v>
                </c:pt>
                <c:pt idx="6">
                  <c:v>3</c:v>
                </c:pt>
              </c:numCache>
            </c:numRef>
          </c:val>
          <c:extLst>
            <c:ext xmlns:c16="http://schemas.microsoft.com/office/drawing/2014/chart" uri="{C3380CC4-5D6E-409C-BE32-E72D297353CC}">
              <c16:uniqueId val="{00000006-99E2-44AB-9C13-B0582646FE79}"/>
            </c:ext>
          </c:extLst>
        </c:ser>
        <c:dLbls>
          <c:showLegendKey val="0"/>
          <c:showVal val="0"/>
          <c:showCatName val="0"/>
          <c:showSerName val="0"/>
          <c:showPercent val="0"/>
          <c:showBubbleSize val="0"/>
        </c:dLbls>
        <c:gapWidth val="200"/>
        <c:overlap val="-10"/>
        <c:axId val="903885056"/>
        <c:axId val="903883808"/>
      </c:barChart>
      <c:lineChart>
        <c:grouping val="standard"/>
        <c:varyColors val="0"/>
        <c:ser>
          <c:idx val="2"/>
          <c:order val="2"/>
          <c:tx>
            <c:v>合格率</c:v>
          </c:tx>
          <c:spPr>
            <a:ln w="34925" cap="rnd">
              <a:solidFill>
                <a:srgbClr val="FF0000"/>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▶営業活動報告!$D$18:$O$18</c:f>
              <c:numCache>
                <c:formatCode>0.00%</c:formatCode>
                <c:ptCount val="12"/>
                <c:pt idx="0">
                  <c:v>0</c:v>
                </c:pt>
                <c:pt idx="1">
                  <c:v>0</c:v>
                </c:pt>
                <c:pt idx="2">
                  <c:v>0</c:v>
                </c:pt>
                <c:pt idx="3">
                  <c:v>0.8</c:v>
                </c:pt>
                <c:pt idx="4">
                  <c:v>0.5</c:v>
                </c:pt>
                <c:pt idx="5">
                  <c:v>0.42857142857142855</c:v>
                </c:pt>
                <c:pt idx="6">
                  <c:v>0.4</c:v>
                </c:pt>
                <c:pt idx="7">
                  <c:v>0</c:v>
                </c:pt>
                <c:pt idx="8">
                  <c:v>0</c:v>
                </c:pt>
                <c:pt idx="9">
                  <c:v>0</c:v>
                </c:pt>
                <c:pt idx="10">
                  <c:v>0</c:v>
                </c:pt>
                <c:pt idx="11">
                  <c:v>0</c:v>
                </c:pt>
              </c:numCache>
            </c:numRef>
          </c:val>
          <c:smooth val="0"/>
          <c:extLst>
            <c:ext xmlns:c16="http://schemas.microsoft.com/office/drawing/2014/chart" uri="{C3380CC4-5D6E-409C-BE32-E72D297353CC}">
              <c16:uniqueId val="{00000009-99E2-44AB-9C13-B0582646FE79}"/>
            </c:ext>
          </c:extLst>
        </c:ser>
        <c:dLbls>
          <c:showLegendKey val="0"/>
          <c:showVal val="0"/>
          <c:showCatName val="0"/>
          <c:showSerName val="0"/>
          <c:showPercent val="0"/>
          <c:showBubbleSize val="0"/>
        </c:dLbls>
        <c:marker val="1"/>
        <c:smooth val="0"/>
        <c:axId val="391821231"/>
        <c:axId val="391814991"/>
      </c:lineChart>
      <c:catAx>
        <c:axId val="903885056"/>
        <c:scaling>
          <c:orientation val="minMax"/>
        </c:scaling>
        <c:delete val="0"/>
        <c:axPos val="b"/>
        <c:majorGridlines>
          <c:spPr>
            <a:ln w="9525" cap="flat" cmpd="sng" algn="ctr">
              <a:solidFill>
                <a:schemeClr val="accent3">
                  <a:lumMod val="20000"/>
                  <a:lumOff val="80000"/>
                  <a:alpha val="5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ja-JP" sz="2800" b="0" i="0" u="none" strike="noStrike" kern="1200" baseline="0">
                <a:solidFill>
                  <a:schemeClr val="lt1">
                    <a:lumMod val="85000"/>
                  </a:schemeClr>
                </a:solidFill>
                <a:latin typeface="+mn-lt"/>
                <a:ea typeface="+mn-ea"/>
                <a:cs typeface="+mn-cs"/>
              </a:defRPr>
            </a:pPr>
            <a:endParaRPr lang="ja-JP"/>
          </a:p>
        </c:txPr>
        <c:crossAx val="903883808"/>
        <c:crosses val="autoZero"/>
        <c:auto val="1"/>
        <c:lblAlgn val="ctr"/>
        <c:lblOffset val="100"/>
        <c:noMultiLvlLbl val="0"/>
      </c:catAx>
      <c:valAx>
        <c:axId val="903883808"/>
        <c:scaling>
          <c:orientation val="minMax"/>
        </c:scaling>
        <c:delete val="0"/>
        <c:axPos val="l"/>
        <c:majorGridlines>
          <c:spPr>
            <a:ln w="9525" cap="flat" cmpd="sng" algn="ctr">
              <a:solidFill>
                <a:schemeClr val="bg2">
                  <a:lumMod val="90000"/>
                  <a:alpha val="50000"/>
                </a:schemeClr>
              </a:solidFill>
              <a:round/>
            </a:ln>
            <a:effectLst/>
          </c:spPr>
        </c:majorGridlines>
        <c:numFmt formatCode="General&quot;回&quot;" sourceLinked="1"/>
        <c:majorTickMark val="none"/>
        <c:minorTickMark val="none"/>
        <c:tickLblPos val="nextTo"/>
        <c:spPr>
          <a:noFill/>
          <a:ln>
            <a:noFill/>
          </a:ln>
          <a:effectLst/>
        </c:spPr>
        <c:txPr>
          <a:bodyPr rot="-60000000" spcFirstLastPara="1" vertOverflow="ellipsis" vert="horz" wrap="square" anchor="ctr" anchorCtr="1"/>
          <a:lstStyle/>
          <a:p>
            <a:pPr>
              <a:defRPr lang="ja-JP" sz="2800" b="1" i="0" u="none" strike="noStrike" kern="1200" baseline="0">
                <a:solidFill>
                  <a:schemeClr val="lt1">
                    <a:lumMod val="85000"/>
                  </a:schemeClr>
                </a:solidFill>
                <a:latin typeface="+mn-lt"/>
                <a:ea typeface="+mn-ea"/>
                <a:cs typeface="+mn-cs"/>
              </a:defRPr>
            </a:pPr>
            <a:endParaRPr lang="ja-JP"/>
          </a:p>
        </c:txPr>
        <c:crossAx val="903885056"/>
        <c:crosses val="autoZero"/>
        <c:crossBetween val="between"/>
      </c:valAx>
      <c:valAx>
        <c:axId val="39181499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ja-JP" sz="2800" b="0" i="0" u="none" strike="noStrike" kern="1200" baseline="0">
                <a:solidFill>
                  <a:schemeClr val="lt1">
                    <a:lumMod val="85000"/>
                  </a:schemeClr>
                </a:solidFill>
                <a:latin typeface="+mn-lt"/>
                <a:ea typeface="+mn-ea"/>
                <a:cs typeface="+mn-cs"/>
              </a:defRPr>
            </a:pPr>
            <a:endParaRPr lang="ja-JP"/>
          </a:p>
        </c:txPr>
        <c:crossAx val="391821231"/>
        <c:crosses val="max"/>
        <c:crossBetween val="between"/>
      </c:valAx>
      <c:catAx>
        <c:axId val="391821231"/>
        <c:scaling>
          <c:orientation val="minMax"/>
        </c:scaling>
        <c:delete val="1"/>
        <c:axPos val="b"/>
        <c:numFmt formatCode="General" sourceLinked="1"/>
        <c:majorTickMark val="out"/>
        <c:minorTickMark val="none"/>
        <c:tickLblPos val="nextTo"/>
        <c:crossAx val="391814991"/>
        <c:crosses val="autoZero"/>
        <c:auto val="1"/>
        <c:lblAlgn val="ctr"/>
        <c:lblOffset val="100"/>
        <c:noMultiLvlLbl val="0"/>
      </c:catAx>
      <c:spPr>
        <a:solidFill>
          <a:schemeClr val="tx1"/>
        </a:solidFill>
        <a:ln>
          <a:noFill/>
        </a:ln>
        <a:effectLst/>
      </c:spPr>
    </c:plotArea>
    <c:legend>
      <c:legendPos val="b"/>
      <c:layout>
        <c:manualLayout>
          <c:xMode val="edge"/>
          <c:yMode val="edge"/>
          <c:x val="0.26067292506653333"/>
          <c:y val="0.92768219930732987"/>
          <c:w val="0.47889878418680826"/>
          <c:h val="6.0466968126861947E-2"/>
        </c:manualLayout>
      </c:layout>
      <c:overlay val="0"/>
      <c:spPr>
        <a:noFill/>
        <a:ln>
          <a:noFill/>
        </a:ln>
        <a:effectLst/>
      </c:spPr>
      <c:txPr>
        <a:bodyPr rot="0" spcFirstLastPara="1" vertOverflow="ellipsis" vert="horz" wrap="square" anchor="ctr" anchorCtr="1"/>
        <a:lstStyle/>
        <a:p>
          <a:pPr>
            <a:defRPr lang="ja-JP" sz="2400" b="1" i="0" u="none" strike="noStrike" kern="1200" baseline="0">
              <a:solidFill>
                <a:schemeClr val="lt1">
                  <a:lumMod val="8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solidFill>
        <a:schemeClr val="tx1">
          <a:lumMod val="95000"/>
          <a:lumOff val="5000"/>
        </a:schemeClr>
      </a:solidFill>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2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ja-JP" altLang="en-US" sz="2400"/>
              <a:t>今まで個人稼働合計</a:t>
            </a:r>
            <a:endParaRPr lang="en-US" altLang="ja-JP" sz="2400"/>
          </a:p>
        </c:rich>
      </c:tx>
      <c:layout>
        <c:manualLayout>
          <c:xMode val="edge"/>
          <c:yMode val="edge"/>
          <c:x val="0.36450604887632287"/>
          <c:y val="2.7363217253331316E-2"/>
        </c:manualLayout>
      </c:layout>
      <c:overlay val="0"/>
      <c:spPr>
        <a:noFill/>
        <a:ln>
          <a:noFill/>
        </a:ln>
        <a:effectLst/>
      </c:spPr>
      <c:txPr>
        <a:bodyPr rot="0" spcFirstLastPara="1" vertOverflow="ellipsis" vert="horz" wrap="square" anchor="ctr" anchorCtr="1"/>
        <a:lstStyle/>
        <a:p>
          <a:pPr>
            <a:defRPr lang="ja-JP" sz="2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ja-JP"/>
        </a:p>
      </c:txPr>
    </c:title>
    <c:autoTitleDeleted val="0"/>
    <c:plotArea>
      <c:layout/>
      <c:barChart>
        <c:barDir val="col"/>
        <c:grouping val="clustered"/>
        <c:varyColors val="0"/>
        <c:ser>
          <c:idx val="3"/>
          <c:order val="0"/>
          <c:tx>
            <c:v>稼働合計</c:v>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w="28575" cap="flat" cmpd="sng" algn="ctr">
              <a:noFill/>
              <a:prstDash val="solid"/>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ja-JP" sz="2000" b="1"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▶営業活動報告!$D$19:$O$19</c:f>
              <c:numCache>
                <c:formatCode>General"名"</c:formatCode>
                <c:ptCount val="12"/>
                <c:pt idx="0">
                  <c:v>0</c:v>
                </c:pt>
                <c:pt idx="1">
                  <c:v>0</c:v>
                </c:pt>
                <c:pt idx="2">
                  <c:v>0</c:v>
                </c:pt>
                <c:pt idx="3">
                  <c:v>0</c:v>
                </c:pt>
                <c:pt idx="4">
                  <c:v>4</c:v>
                </c:pt>
                <c:pt idx="5">
                  <c:v>7</c:v>
                </c:pt>
                <c:pt idx="6">
                  <c:v>10</c:v>
                </c:pt>
                <c:pt idx="7">
                  <c:v>12</c:v>
                </c:pt>
                <c:pt idx="8">
                  <c:v>12</c:v>
                </c:pt>
                <c:pt idx="9">
                  <c:v>12</c:v>
                </c:pt>
                <c:pt idx="10">
                  <c:v>12</c:v>
                </c:pt>
                <c:pt idx="11">
                  <c:v>12</c:v>
                </c:pt>
              </c:numCache>
            </c:numRef>
          </c:val>
          <c:extLst>
            <c:ext xmlns:c16="http://schemas.microsoft.com/office/drawing/2014/chart" uri="{C3380CC4-5D6E-409C-BE32-E72D297353CC}">
              <c16:uniqueId val="{00000000-F728-4E5A-98E5-E7E8C826B695}"/>
            </c:ext>
          </c:extLst>
        </c:ser>
        <c:dLbls>
          <c:showLegendKey val="0"/>
          <c:showVal val="0"/>
          <c:showCatName val="0"/>
          <c:showSerName val="0"/>
          <c:showPercent val="0"/>
          <c:showBubbleSize val="0"/>
        </c:dLbls>
        <c:gapWidth val="200"/>
        <c:axId val="903885056"/>
        <c:axId val="903883808"/>
      </c:barChart>
      <c:lineChart>
        <c:grouping val="standard"/>
        <c:varyColors val="0"/>
        <c:ser>
          <c:idx val="0"/>
          <c:order val="1"/>
          <c:tx>
            <c:v>稼働合計A</c:v>
          </c:tx>
          <c:spPr>
            <a:ln w="34925" cap="rnd">
              <a:solidFill>
                <a:srgbClr val="FF0000"/>
              </a:solidFill>
              <a:round/>
            </a:ln>
            <a:effectLst>
              <a:outerShdw blurRad="57150" dist="19050" dir="5400000" algn="ctr" rotWithShape="0">
                <a:srgbClr val="000000">
                  <a:alpha val="63000"/>
                </a:srgbClr>
              </a:outerShdw>
            </a:effectLst>
          </c:spPr>
          <c:marker>
            <c:symbol val="none"/>
          </c:marker>
          <c:val>
            <c:numRef>
              <c:f>▶営業活動報告!$D$19:$O$19</c:f>
              <c:numCache>
                <c:formatCode>General"名"</c:formatCode>
                <c:ptCount val="12"/>
                <c:pt idx="0">
                  <c:v>0</c:v>
                </c:pt>
                <c:pt idx="1">
                  <c:v>0</c:v>
                </c:pt>
                <c:pt idx="2">
                  <c:v>0</c:v>
                </c:pt>
                <c:pt idx="3">
                  <c:v>0</c:v>
                </c:pt>
                <c:pt idx="4">
                  <c:v>4</c:v>
                </c:pt>
                <c:pt idx="5">
                  <c:v>7</c:v>
                </c:pt>
                <c:pt idx="6">
                  <c:v>10</c:v>
                </c:pt>
                <c:pt idx="7">
                  <c:v>12</c:v>
                </c:pt>
                <c:pt idx="8">
                  <c:v>12</c:v>
                </c:pt>
                <c:pt idx="9">
                  <c:v>12</c:v>
                </c:pt>
                <c:pt idx="10">
                  <c:v>12</c:v>
                </c:pt>
                <c:pt idx="11">
                  <c:v>12</c:v>
                </c:pt>
              </c:numCache>
            </c:numRef>
          </c:val>
          <c:smooth val="0"/>
          <c:extLst>
            <c:ext xmlns:c16="http://schemas.microsoft.com/office/drawing/2014/chart" uri="{C3380CC4-5D6E-409C-BE32-E72D297353CC}">
              <c16:uniqueId val="{00000001-F728-4E5A-98E5-E7E8C826B695}"/>
            </c:ext>
          </c:extLst>
        </c:ser>
        <c:dLbls>
          <c:showLegendKey val="0"/>
          <c:showVal val="0"/>
          <c:showCatName val="0"/>
          <c:showSerName val="0"/>
          <c:showPercent val="0"/>
          <c:showBubbleSize val="0"/>
        </c:dLbls>
        <c:marker val="1"/>
        <c:smooth val="0"/>
        <c:axId val="438401103"/>
        <c:axId val="438400687"/>
      </c:lineChart>
      <c:catAx>
        <c:axId val="903885056"/>
        <c:scaling>
          <c:orientation val="minMax"/>
        </c:scaling>
        <c:delete val="0"/>
        <c:axPos val="b"/>
        <c:majorGridlines>
          <c:spPr>
            <a:ln w="9525" cap="flat" cmpd="sng" algn="ctr">
              <a:solidFill>
                <a:schemeClr val="accent3">
                  <a:lumMod val="20000"/>
                  <a:lumOff val="80000"/>
                  <a:alpha val="5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ja-JP" sz="2800" b="0" i="0" u="none" strike="noStrike" kern="1200" baseline="0">
                <a:solidFill>
                  <a:schemeClr val="lt1">
                    <a:lumMod val="85000"/>
                  </a:schemeClr>
                </a:solidFill>
                <a:latin typeface="+mn-lt"/>
                <a:ea typeface="+mn-ea"/>
                <a:cs typeface="+mn-cs"/>
              </a:defRPr>
            </a:pPr>
            <a:endParaRPr lang="ja-JP"/>
          </a:p>
        </c:txPr>
        <c:crossAx val="903883808"/>
        <c:crosses val="autoZero"/>
        <c:auto val="1"/>
        <c:lblAlgn val="ctr"/>
        <c:lblOffset val="100"/>
        <c:noMultiLvlLbl val="0"/>
      </c:catAx>
      <c:valAx>
        <c:axId val="903883808"/>
        <c:scaling>
          <c:orientation val="minMax"/>
        </c:scaling>
        <c:delete val="0"/>
        <c:axPos val="l"/>
        <c:majorGridlines>
          <c:spPr>
            <a:ln w="9525" cap="flat" cmpd="sng" algn="ctr">
              <a:solidFill>
                <a:schemeClr val="bg2">
                  <a:lumMod val="90000"/>
                  <a:alpha val="50000"/>
                </a:schemeClr>
              </a:solidFill>
              <a:round/>
            </a:ln>
            <a:effectLst/>
          </c:spPr>
        </c:majorGridlines>
        <c:numFmt formatCode="General&quot;名&quot;" sourceLinked="1"/>
        <c:majorTickMark val="none"/>
        <c:minorTickMark val="none"/>
        <c:tickLblPos val="nextTo"/>
        <c:spPr>
          <a:noFill/>
          <a:ln>
            <a:noFill/>
          </a:ln>
          <a:effectLst/>
        </c:spPr>
        <c:txPr>
          <a:bodyPr rot="-60000000" spcFirstLastPara="1" vertOverflow="ellipsis" vert="horz" wrap="square" anchor="ctr" anchorCtr="1"/>
          <a:lstStyle/>
          <a:p>
            <a:pPr>
              <a:defRPr lang="ja-JP" sz="2800" b="1" i="0" u="none" strike="noStrike" kern="1200" baseline="0">
                <a:solidFill>
                  <a:schemeClr val="lt1">
                    <a:lumMod val="85000"/>
                  </a:schemeClr>
                </a:solidFill>
                <a:latin typeface="+mn-lt"/>
                <a:ea typeface="+mn-ea"/>
                <a:cs typeface="+mn-cs"/>
              </a:defRPr>
            </a:pPr>
            <a:endParaRPr lang="ja-JP"/>
          </a:p>
        </c:txPr>
        <c:crossAx val="903885056"/>
        <c:crosses val="autoZero"/>
        <c:crossBetween val="between"/>
      </c:valAx>
      <c:valAx>
        <c:axId val="438400687"/>
        <c:scaling>
          <c:orientation val="minMax"/>
        </c:scaling>
        <c:delete val="0"/>
        <c:axPos val="r"/>
        <c:numFmt formatCode="General&quot;名&quot;" sourceLinked="1"/>
        <c:majorTickMark val="out"/>
        <c:minorTickMark val="none"/>
        <c:tickLblPos val="nextTo"/>
        <c:spPr>
          <a:noFill/>
          <a:ln>
            <a:noFill/>
          </a:ln>
          <a:effectLst/>
        </c:spPr>
        <c:txPr>
          <a:bodyPr rot="-60000000" spcFirstLastPara="1" vertOverflow="ellipsis" vert="horz" wrap="square" anchor="ctr" anchorCtr="1"/>
          <a:lstStyle/>
          <a:p>
            <a:pPr>
              <a:defRPr lang="ja-JP" sz="2800" b="1" i="0" u="none" strike="noStrike" kern="1200" baseline="0">
                <a:solidFill>
                  <a:schemeClr val="lt1">
                    <a:lumMod val="85000"/>
                  </a:schemeClr>
                </a:solidFill>
                <a:latin typeface="+mn-lt"/>
                <a:ea typeface="+mn-ea"/>
                <a:cs typeface="+mn-cs"/>
              </a:defRPr>
            </a:pPr>
            <a:endParaRPr lang="ja-JP"/>
          </a:p>
        </c:txPr>
        <c:crossAx val="438401103"/>
        <c:crosses val="max"/>
        <c:crossBetween val="between"/>
      </c:valAx>
      <c:catAx>
        <c:axId val="438401103"/>
        <c:scaling>
          <c:orientation val="minMax"/>
        </c:scaling>
        <c:delete val="1"/>
        <c:axPos val="b"/>
        <c:majorTickMark val="out"/>
        <c:minorTickMark val="none"/>
        <c:tickLblPos val="nextTo"/>
        <c:crossAx val="438400687"/>
        <c:crosses val="autoZero"/>
        <c:auto val="1"/>
        <c:lblAlgn val="ctr"/>
        <c:lblOffset val="100"/>
        <c:noMultiLvlLbl val="0"/>
      </c:catAx>
      <c:spPr>
        <a:solidFill>
          <a:schemeClr val="tx1"/>
        </a:solidFill>
        <a:ln>
          <a:noFill/>
        </a:ln>
        <a:effectLst/>
      </c:spPr>
    </c:plotArea>
    <c:legend>
      <c:legendPos val="b"/>
      <c:layout>
        <c:manualLayout>
          <c:xMode val="edge"/>
          <c:yMode val="edge"/>
          <c:x val="0.36704084615267174"/>
          <c:y val="0.9258579584644977"/>
          <c:w val="0.28390319264902891"/>
          <c:h val="6.3851174132148844E-2"/>
        </c:manualLayout>
      </c:layout>
      <c:overlay val="0"/>
      <c:spPr>
        <a:noFill/>
        <a:ln>
          <a:noFill/>
        </a:ln>
        <a:effectLst/>
      </c:spPr>
      <c:txPr>
        <a:bodyPr rot="0" spcFirstLastPara="1" vertOverflow="ellipsis" vert="horz" wrap="square" anchor="ctr" anchorCtr="1"/>
        <a:lstStyle/>
        <a:p>
          <a:pPr>
            <a:defRPr lang="ja-JP" sz="2400" b="1" i="0" u="none" strike="noStrike" kern="1200" baseline="0">
              <a:solidFill>
                <a:schemeClr val="lt1">
                  <a:lumMod val="8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solidFill>
        <a:schemeClr val="tx1">
          <a:lumMod val="95000"/>
          <a:lumOff val="5000"/>
        </a:schemeClr>
      </a:solidFill>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2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ja-JP" altLang="ja-JP" sz="2400" b="1" i="0" u="none" strike="noStrike" baseline="0">
                <a:effectLst/>
              </a:rPr>
              <a:t>２０２</a:t>
            </a:r>
            <a:r>
              <a:rPr lang="ja-JP" altLang="en-US" sz="2400" b="1" i="0" u="none" strike="noStrike" baseline="0">
                <a:effectLst/>
              </a:rPr>
              <a:t>４</a:t>
            </a:r>
            <a:r>
              <a:rPr lang="ja-JP" altLang="en-US" sz="2400"/>
              <a:t>年度　営業利益及び損失利益などの統計について</a:t>
            </a:r>
            <a:endParaRPr lang="en-US" altLang="ja-JP" sz="2400"/>
          </a:p>
        </c:rich>
      </c:tx>
      <c:layout>
        <c:manualLayout>
          <c:xMode val="edge"/>
          <c:yMode val="edge"/>
          <c:x val="0.23276761000466648"/>
          <c:y val="2.1603623295791342E-2"/>
        </c:manualLayout>
      </c:layout>
      <c:overlay val="0"/>
      <c:spPr>
        <a:noFill/>
        <a:ln>
          <a:noFill/>
        </a:ln>
        <a:effectLst/>
      </c:spPr>
      <c:txPr>
        <a:bodyPr rot="0" spcFirstLastPara="1" vertOverflow="ellipsis" vert="horz" wrap="square" anchor="ctr" anchorCtr="1"/>
        <a:lstStyle/>
        <a:p>
          <a:pPr>
            <a:defRPr lang="ja-JP" sz="2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ja-JP"/>
        </a:p>
      </c:txPr>
    </c:title>
    <c:autoTitleDeleted val="0"/>
    <c:plotArea>
      <c:layout/>
      <c:barChart>
        <c:barDir val="col"/>
        <c:grouping val="clustered"/>
        <c:varyColors val="0"/>
        <c:ser>
          <c:idx val="3"/>
          <c:order val="0"/>
          <c:tx>
            <c:strRef>
              <c:f>▶営業活動報告!$C$11</c:f>
              <c:strCache>
                <c:ptCount val="1"/>
                <c:pt idx="0">
                  <c:v>大体営業利益</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▶営業活動報告!$D$11:$O$11</c:f>
              <c:numCache>
                <c:formatCode>General"万"</c:formatCode>
                <c:ptCount val="12"/>
                <c:pt idx="3">
                  <c:v>10</c:v>
                </c:pt>
                <c:pt idx="4">
                  <c:v>8</c:v>
                </c:pt>
                <c:pt idx="5">
                  <c:v>7</c:v>
                </c:pt>
                <c:pt idx="6">
                  <c:v>12</c:v>
                </c:pt>
              </c:numCache>
            </c:numRef>
          </c:val>
          <c:extLst>
            <c:ext xmlns:c16="http://schemas.microsoft.com/office/drawing/2014/chart" uri="{C3380CC4-5D6E-409C-BE32-E72D297353CC}">
              <c16:uniqueId val="{00000000-4B37-4233-B40E-7BF8135AC230}"/>
            </c:ext>
          </c:extLst>
        </c:ser>
        <c:ser>
          <c:idx val="0"/>
          <c:order val="1"/>
          <c:tx>
            <c:strRef>
              <c:f>▶営業活動報告!$C$13</c:f>
              <c:strCache>
                <c:ptCount val="1"/>
                <c:pt idx="0">
                  <c:v>推測退場損失</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▶営業活動報告!$D$13:$O$13</c:f>
              <c:numCache>
                <c:formatCode>General"万"</c:formatCode>
                <c:ptCount val="12"/>
                <c:pt idx="3">
                  <c:v>0</c:v>
                </c:pt>
                <c:pt idx="4">
                  <c:v>0</c:v>
                </c:pt>
                <c:pt idx="5">
                  <c:v>4</c:v>
                </c:pt>
                <c:pt idx="6">
                  <c:v>3</c:v>
                </c:pt>
              </c:numCache>
            </c:numRef>
          </c:val>
          <c:extLst>
            <c:ext xmlns:c16="http://schemas.microsoft.com/office/drawing/2014/chart" uri="{C3380CC4-5D6E-409C-BE32-E72D297353CC}">
              <c16:uniqueId val="{00000001-4B37-4233-B40E-7BF8135AC230}"/>
            </c:ext>
          </c:extLst>
        </c:ser>
        <c:ser>
          <c:idx val="2"/>
          <c:order val="3"/>
          <c:tx>
            <c:v>利益差額</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▶営業活動報告!$D$16:$O$16</c:f>
              <c:numCache>
                <c:formatCode>General"万"</c:formatCode>
                <c:ptCount val="12"/>
                <c:pt idx="0">
                  <c:v>0</c:v>
                </c:pt>
                <c:pt idx="1">
                  <c:v>0</c:v>
                </c:pt>
                <c:pt idx="2">
                  <c:v>0</c:v>
                </c:pt>
                <c:pt idx="3">
                  <c:v>10</c:v>
                </c:pt>
                <c:pt idx="4">
                  <c:v>8</c:v>
                </c:pt>
                <c:pt idx="5">
                  <c:v>3</c:v>
                </c:pt>
                <c:pt idx="6">
                  <c:v>9</c:v>
                </c:pt>
                <c:pt idx="7">
                  <c:v>0</c:v>
                </c:pt>
                <c:pt idx="8">
                  <c:v>0</c:v>
                </c:pt>
                <c:pt idx="9">
                  <c:v>0</c:v>
                </c:pt>
                <c:pt idx="10">
                  <c:v>0</c:v>
                </c:pt>
                <c:pt idx="11">
                  <c:v>0</c:v>
                </c:pt>
              </c:numCache>
            </c:numRef>
          </c:val>
          <c:extLst>
            <c:ext xmlns:c16="http://schemas.microsoft.com/office/drawing/2014/chart" uri="{C3380CC4-5D6E-409C-BE32-E72D297353CC}">
              <c16:uniqueId val="{00000002-4B37-4233-B40E-7BF8135AC230}"/>
            </c:ext>
          </c:extLst>
        </c:ser>
        <c:dLbls>
          <c:showLegendKey val="0"/>
          <c:showVal val="0"/>
          <c:showCatName val="0"/>
          <c:showSerName val="0"/>
          <c:showPercent val="0"/>
          <c:showBubbleSize val="0"/>
        </c:dLbls>
        <c:gapWidth val="200"/>
        <c:overlap val="-10"/>
        <c:axId val="800314959"/>
        <c:axId val="800330351"/>
      </c:barChart>
      <c:lineChart>
        <c:grouping val="standard"/>
        <c:varyColors val="0"/>
        <c:ser>
          <c:idx val="1"/>
          <c:order val="2"/>
          <c:tx>
            <c:v>利益割合</c:v>
          </c:tx>
          <c:spPr>
            <a:ln w="34925" cap="rnd">
              <a:solidFill>
                <a:srgbClr val="FF0000"/>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lumMod val="8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Lit>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Lit>
          </c:cat>
          <c:val>
            <c:numRef>
              <c:f>▶営業活動報告!$D$17:$O$17</c:f>
              <c:numCache>
                <c:formatCode>0.00%</c:formatCode>
                <c:ptCount val="12"/>
                <c:pt idx="0">
                  <c:v>0</c:v>
                </c:pt>
                <c:pt idx="1">
                  <c:v>0</c:v>
                </c:pt>
                <c:pt idx="2">
                  <c:v>0</c:v>
                </c:pt>
                <c:pt idx="3">
                  <c:v>1</c:v>
                </c:pt>
                <c:pt idx="4">
                  <c:v>0.8</c:v>
                </c:pt>
                <c:pt idx="5">
                  <c:v>0.75</c:v>
                </c:pt>
                <c:pt idx="6">
                  <c:v>3</c:v>
                </c:pt>
                <c:pt idx="7">
                  <c:v>0</c:v>
                </c:pt>
                <c:pt idx="8">
                  <c:v>0</c:v>
                </c:pt>
                <c:pt idx="9">
                  <c:v>0</c:v>
                </c:pt>
                <c:pt idx="10">
                  <c:v>0</c:v>
                </c:pt>
                <c:pt idx="11">
                  <c:v>0</c:v>
                </c:pt>
              </c:numCache>
            </c:numRef>
          </c:val>
          <c:smooth val="0"/>
          <c:extLst>
            <c:ext xmlns:c16="http://schemas.microsoft.com/office/drawing/2014/chart" uri="{C3380CC4-5D6E-409C-BE32-E72D297353CC}">
              <c16:uniqueId val="{00000003-4B37-4233-B40E-7BF8135AC230}"/>
            </c:ext>
          </c:extLst>
        </c:ser>
        <c:dLbls>
          <c:showLegendKey val="0"/>
          <c:showVal val="0"/>
          <c:showCatName val="0"/>
          <c:showSerName val="0"/>
          <c:showPercent val="0"/>
          <c:showBubbleSize val="0"/>
        </c:dLbls>
        <c:marker val="1"/>
        <c:smooth val="0"/>
        <c:axId val="903885056"/>
        <c:axId val="903883808"/>
      </c:lineChart>
      <c:catAx>
        <c:axId val="903885056"/>
        <c:scaling>
          <c:orientation val="minMax"/>
        </c:scaling>
        <c:delete val="0"/>
        <c:axPos val="b"/>
        <c:majorGridlines>
          <c:spPr>
            <a:ln w="9525" cap="flat" cmpd="sng" algn="ctr">
              <a:solidFill>
                <a:schemeClr val="accent3">
                  <a:lumMod val="20000"/>
                  <a:lumOff val="80000"/>
                  <a:alpha val="5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ja-JP" sz="2800" b="0" i="0" u="none" strike="noStrike" kern="1200" baseline="0">
                <a:solidFill>
                  <a:schemeClr val="lt1">
                    <a:lumMod val="85000"/>
                  </a:schemeClr>
                </a:solidFill>
                <a:latin typeface="+mn-lt"/>
                <a:ea typeface="+mn-ea"/>
                <a:cs typeface="+mn-cs"/>
              </a:defRPr>
            </a:pPr>
            <a:endParaRPr lang="ja-JP"/>
          </a:p>
        </c:txPr>
        <c:crossAx val="903883808"/>
        <c:crosses val="autoZero"/>
        <c:auto val="1"/>
        <c:lblAlgn val="ctr"/>
        <c:lblOffset val="400"/>
        <c:noMultiLvlLbl val="0"/>
      </c:catAx>
      <c:valAx>
        <c:axId val="903883808"/>
        <c:scaling>
          <c:orientation val="minMax"/>
        </c:scaling>
        <c:delete val="0"/>
        <c:axPos val="l"/>
        <c:majorGridlines>
          <c:spPr>
            <a:ln w="9525" cap="flat" cmpd="sng" algn="ctr">
              <a:solidFill>
                <a:schemeClr val="bg2">
                  <a:lumMod val="90000"/>
                  <a:alpha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ja-JP" sz="1800" b="1" i="0" u="none" strike="noStrike" kern="1200" baseline="0">
                <a:solidFill>
                  <a:schemeClr val="lt1">
                    <a:lumMod val="85000"/>
                  </a:schemeClr>
                </a:solidFill>
                <a:latin typeface="+mn-lt"/>
                <a:ea typeface="+mn-ea"/>
                <a:cs typeface="+mn-cs"/>
              </a:defRPr>
            </a:pPr>
            <a:endParaRPr lang="ja-JP"/>
          </a:p>
        </c:txPr>
        <c:crossAx val="903885056"/>
        <c:crosses val="autoZero"/>
        <c:crossBetween val="between"/>
      </c:valAx>
      <c:valAx>
        <c:axId val="800330351"/>
        <c:scaling>
          <c:orientation val="minMax"/>
        </c:scaling>
        <c:delete val="0"/>
        <c:axPos val="r"/>
        <c:numFmt formatCode="General&quot;万&quot;" sourceLinked="1"/>
        <c:majorTickMark val="out"/>
        <c:minorTickMark val="none"/>
        <c:tickLblPos val="nextTo"/>
        <c:spPr>
          <a:noFill/>
          <a:ln>
            <a:noFill/>
          </a:ln>
          <a:effectLst/>
        </c:spPr>
        <c:txPr>
          <a:bodyPr rot="-60000000" spcFirstLastPara="1" vertOverflow="ellipsis" vert="horz" wrap="square" anchor="ctr" anchorCtr="1"/>
          <a:lstStyle/>
          <a:p>
            <a:pPr>
              <a:defRPr lang="ja-JP" sz="2000" b="0" i="0" u="none" strike="noStrike" kern="1200" baseline="0">
                <a:solidFill>
                  <a:schemeClr val="lt1">
                    <a:lumMod val="85000"/>
                  </a:schemeClr>
                </a:solidFill>
                <a:latin typeface="+mn-lt"/>
                <a:ea typeface="+mn-ea"/>
                <a:cs typeface="+mn-cs"/>
              </a:defRPr>
            </a:pPr>
            <a:endParaRPr lang="ja-JP"/>
          </a:p>
        </c:txPr>
        <c:crossAx val="800314959"/>
        <c:crosses val="max"/>
        <c:crossBetween val="between"/>
      </c:valAx>
      <c:catAx>
        <c:axId val="800314959"/>
        <c:scaling>
          <c:orientation val="minMax"/>
        </c:scaling>
        <c:delete val="1"/>
        <c:axPos val="b"/>
        <c:numFmt formatCode="General" sourceLinked="1"/>
        <c:majorTickMark val="out"/>
        <c:minorTickMark val="none"/>
        <c:tickLblPos val="nextTo"/>
        <c:crossAx val="800330351"/>
        <c:crosses val="autoZero"/>
        <c:auto val="1"/>
        <c:lblAlgn val="ctr"/>
        <c:lblOffset val="100"/>
        <c:noMultiLvlLbl val="0"/>
      </c:catAx>
      <c:spPr>
        <a:solidFill>
          <a:schemeClr val="tx1"/>
        </a:solidFill>
        <a:ln>
          <a:noFill/>
        </a:ln>
        <a:effectLst/>
      </c:spPr>
    </c:plotArea>
    <c:legend>
      <c:legendPos val="b"/>
      <c:layout>
        <c:manualLayout>
          <c:xMode val="edge"/>
          <c:yMode val="edge"/>
          <c:x val="0.23081567002982678"/>
          <c:y val="0.91617684174940728"/>
          <c:w val="0.55823788868984869"/>
          <c:h val="6.4331271765708367E-2"/>
        </c:manualLayout>
      </c:layout>
      <c:overlay val="0"/>
      <c:spPr>
        <a:noFill/>
        <a:ln>
          <a:noFill/>
        </a:ln>
        <a:effectLst/>
      </c:spPr>
      <c:txPr>
        <a:bodyPr rot="0" spcFirstLastPara="1" vertOverflow="ellipsis" vert="horz" wrap="square" anchor="ctr" anchorCtr="1"/>
        <a:lstStyle/>
        <a:p>
          <a:pPr>
            <a:defRPr lang="ja-JP" sz="2400" b="1" i="0" u="none" strike="noStrike" kern="1200" baseline="0">
              <a:solidFill>
                <a:schemeClr val="lt1">
                  <a:lumMod val="8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solidFill>
        <a:schemeClr val="tx1">
          <a:lumMod val="95000"/>
          <a:lumOff val="5000"/>
        </a:schemeClr>
      </a:solidFill>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jpeg"/><Relationship Id="rId1" Type="http://schemas.openxmlformats.org/officeDocument/2006/relationships/image" Target="../media/image6.png"/><Relationship Id="rId4" Type="http://schemas.openxmlformats.org/officeDocument/2006/relationships/image" Target="../media/image3.sv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jpeg"/><Relationship Id="rId1" Type="http://schemas.openxmlformats.org/officeDocument/2006/relationships/image" Target="../media/image6.png"/><Relationship Id="rId4" Type="http://schemas.openxmlformats.org/officeDocument/2006/relationships/image" Target="../media/image3.sv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jpeg"/><Relationship Id="rId1" Type="http://schemas.openxmlformats.org/officeDocument/2006/relationships/image" Target="../media/image6.png"/><Relationship Id="rId4" Type="http://schemas.openxmlformats.org/officeDocument/2006/relationships/image" Target="../media/image3.sv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chart" Target="../charts/chart3.xml"/><Relationship Id="rId3" Type="http://schemas.openxmlformats.org/officeDocument/2006/relationships/image" Target="../media/image10.png"/><Relationship Id="rId7" Type="http://schemas.openxmlformats.org/officeDocument/2006/relationships/hyperlink" Target="https://pixabay.com/ja/%E4%BB%98%E7%AE%8B-%E3%83%A1%E3%83%A2-%E3%82%AA%E3%83%95%E3%82%A3%E3%82%B9-%E3%82%A2%E3%82%AF%E3%82%BB%E3%82%B5%E3%83%AA%E3%83%BC-%E9%BB%84%E8%89%B2-%E3%83%AA%E3%82%B9%E3%83%88-%E3%82%AA%E3%83%95%E3%82%A3%E3%82%B9-1531100/" TargetMode="External"/><Relationship Id="rId12" Type="http://schemas.openxmlformats.org/officeDocument/2006/relationships/chart" Target="../charts/chart2.xml"/><Relationship Id="rId2" Type="http://schemas.microsoft.com/office/2011/relationships/webextension" Target="../webextensions/webextension1.xml"/><Relationship Id="rId1" Type="http://schemas.openxmlformats.org/officeDocument/2006/relationships/image" Target="../media/image9.png"/><Relationship Id="rId6" Type="http://schemas.openxmlformats.org/officeDocument/2006/relationships/image" Target="../media/image12.png"/><Relationship Id="rId11" Type="http://schemas.openxmlformats.org/officeDocument/2006/relationships/chart" Target="../charts/chart1.xml"/><Relationship Id="rId5" Type="http://schemas.openxmlformats.org/officeDocument/2006/relationships/hyperlink" Target="https://openclipart.org/detail/170087/calendar-by-helisdf" TargetMode="External"/><Relationship Id="rId10" Type="http://schemas.openxmlformats.org/officeDocument/2006/relationships/hyperlink" Target="https://svgsilh.com/ja/image/2026186.html" TargetMode="External"/><Relationship Id="rId4" Type="http://schemas.openxmlformats.org/officeDocument/2006/relationships/image" Target="../media/image11.png"/><Relationship Id="rId9" Type="http://schemas.openxmlformats.org/officeDocument/2006/relationships/image" Target="../media/image14.svg"/><Relationship Id="rId1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3.sv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27241</xdr:colOff>
      <xdr:row>0</xdr:row>
      <xdr:rowOff>10193</xdr:rowOff>
    </xdr:from>
    <xdr:to>
      <xdr:col>1</xdr:col>
      <xdr:colOff>40461</xdr:colOff>
      <xdr:row>1</xdr:row>
      <xdr:rowOff>30079</xdr:rowOff>
    </xdr:to>
    <xdr:pic>
      <xdr:nvPicPr>
        <xdr:cNvPr id="5" name="図 4">
          <a:extLst>
            <a:ext uri="{FF2B5EF4-FFF2-40B4-BE49-F238E27FC236}">
              <a16:creationId xmlns:a16="http://schemas.microsoft.com/office/drawing/2014/main" id="{E8875387-EDB7-45DF-8C4A-0366E393363F}"/>
            </a:ext>
          </a:extLst>
        </xdr:cNvPr>
        <xdr:cNvPicPr>
          <a:picLocks noChangeAspect="1"/>
        </xdr:cNvPicPr>
      </xdr:nvPicPr>
      <xdr:blipFill>
        <a:blip xmlns:r="http://schemas.openxmlformats.org/officeDocument/2006/relationships" r:embed="rId1"/>
        <a:stretch>
          <a:fillRect/>
        </a:stretch>
      </xdr:blipFill>
      <xdr:spPr>
        <a:xfrm>
          <a:off x="27241" y="10193"/>
          <a:ext cx="173641" cy="180307"/>
        </a:xfrm>
        <a:prstGeom prst="rect">
          <a:avLst/>
        </a:prstGeom>
      </xdr:spPr>
    </xdr:pic>
    <xdr:clientData/>
  </xdr:twoCellAnchor>
  <xdr:twoCellAnchor editAs="oneCell">
    <xdr:from>
      <xdr:col>7</xdr:col>
      <xdr:colOff>9363746</xdr:colOff>
      <xdr:row>0</xdr:row>
      <xdr:rowOff>22224</xdr:rowOff>
    </xdr:from>
    <xdr:to>
      <xdr:col>8</xdr:col>
      <xdr:colOff>162781</xdr:colOff>
      <xdr:row>1</xdr:row>
      <xdr:rowOff>42110</xdr:rowOff>
    </xdr:to>
    <xdr:pic>
      <xdr:nvPicPr>
        <xdr:cNvPr id="40" name="図 39">
          <a:extLst>
            <a:ext uri="{FF2B5EF4-FFF2-40B4-BE49-F238E27FC236}">
              <a16:creationId xmlns:a16="http://schemas.microsoft.com/office/drawing/2014/main" id="{0051F6EA-238F-498B-A064-A8E1065E27B9}"/>
            </a:ext>
          </a:extLst>
        </xdr:cNvPr>
        <xdr:cNvPicPr>
          <a:picLocks noChangeAspect="1"/>
        </xdr:cNvPicPr>
      </xdr:nvPicPr>
      <xdr:blipFill>
        <a:blip xmlns:r="http://schemas.openxmlformats.org/officeDocument/2006/relationships" r:embed="rId1"/>
        <a:stretch>
          <a:fillRect/>
        </a:stretch>
      </xdr:blipFill>
      <xdr:spPr>
        <a:xfrm>
          <a:off x="13504614" y="22224"/>
          <a:ext cx="173641" cy="180307"/>
        </a:xfrm>
        <a:prstGeom prst="rect">
          <a:avLst/>
        </a:prstGeom>
      </xdr:spPr>
    </xdr:pic>
    <xdr:clientData/>
  </xdr:twoCellAnchor>
  <xdr:twoCellAnchor editAs="oneCell">
    <xdr:from>
      <xdr:col>0</xdr:col>
      <xdr:colOff>21225</xdr:colOff>
      <xdr:row>13</xdr:row>
      <xdr:rowOff>234782</xdr:rowOff>
    </xdr:from>
    <xdr:to>
      <xdr:col>1</xdr:col>
      <xdr:colOff>34445</xdr:colOff>
      <xdr:row>15</xdr:row>
      <xdr:rowOff>4010</xdr:rowOff>
    </xdr:to>
    <xdr:pic>
      <xdr:nvPicPr>
        <xdr:cNvPr id="41" name="図 40">
          <a:extLst>
            <a:ext uri="{FF2B5EF4-FFF2-40B4-BE49-F238E27FC236}">
              <a16:creationId xmlns:a16="http://schemas.microsoft.com/office/drawing/2014/main" id="{F78E58B7-F742-48EF-95D5-47D9271B6364}"/>
            </a:ext>
          </a:extLst>
        </xdr:cNvPr>
        <xdr:cNvPicPr>
          <a:picLocks noChangeAspect="1"/>
        </xdr:cNvPicPr>
      </xdr:nvPicPr>
      <xdr:blipFill>
        <a:blip xmlns:r="http://schemas.openxmlformats.org/officeDocument/2006/relationships" r:embed="rId1"/>
        <a:stretch>
          <a:fillRect/>
        </a:stretch>
      </xdr:blipFill>
      <xdr:spPr>
        <a:xfrm>
          <a:off x="21225" y="3132387"/>
          <a:ext cx="173641" cy="180307"/>
        </a:xfrm>
        <a:prstGeom prst="rect">
          <a:avLst/>
        </a:prstGeom>
      </xdr:spPr>
    </xdr:pic>
    <xdr:clientData/>
  </xdr:twoCellAnchor>
  <xdr:twoCellAnchor editAs="oneCell">
    <xdr:from>
      <xdr:col>8</xdr:col>
      <xdr:colOff>3178</xdr:colOff>
      <xdr:row>13</xdr:row>
      <xdr:rowOff>226760</xdr:rowOff>
    </xdr:from>
    <xdr:to>
      <xdr:col>9</xdr:col>
      <xdr:colOff>6372</xdr:colOff>
      <xdr:row>14</xdr:row>
      <xdr:rowOff>166436</xdr:rowOff>
    </xdr:to>
    <xdr:pic>
      <xdr:nvPicPr>
        <xdr:cNvPr id="42" name="図 41">
          <a:extLst>
            <a:ext uri="{FF2B5EF4-FFF2-40B4-BE49-F238E27FC236}">
              <a16:creationId xmlns:a16="http://schemas.microsoft.com/office/drawing/2014/main" id="{05E921CD-95A9-401F-A7B6-ADBAC433F35A}"/>
            </a:ext>
          </a:extLst>
        </xdr:cNvPr>
        <xdr:cNvPicPr>
          <a:picLocks noChangeAspect="1"/>
        </xdr:cNvPicPr>
      </xdr:nvPicPr>
      <xdr:blipFill>
        <a:blip xmlns:r="http://schemas.openxmlformats.org/officeDocument/2006/relationships" r:embed="rId1"/>
        <a:stretch>
          <a:fillRect/>
        </a:stretch>
      </xdr:blipFill>
      <xdr:spPr>
        <a:xfrm>
          <a:off x="13518652" y="3124365"/>
          <a:ext cx="173641" cy="180307"/>
        </a:xfrm>
        <a:prstGeom prst="rect">
          <a:avLst/>
        </a:prstGeom>
      </xdr:spPr>
    </xdr:pic>
    <xdr:clientData/>
  </xdr:twoCellAnchor>
  <xdr:twoCellAnchor editAs="oneCell">
    <xdr:from>
      <xdr:col>0</xdr:col>
      <xdr:colOff>15210</xdr:colOff>
      <xdr:row>15</xdr:row>
      <xdr:rowOff>188660</xdr:rowOff>
    </xdr:from>
    <xdr:to>
      <xdr:col>1</xdr:col>
      <xdr:colOff>28430</xdr:colOff>
      <xdr:row>17</xdr:row>
      <xdr:rowOff>8020</xdr:rowOff>
    </xdr:to>
    <xdr:pic>
      <xdr:nvPicPr>
        <xdr:cNvPr id="43" name="図 42">
          <a:extLst>
            <a:ext uri="{FF2B5EF4-FFF2-40B4-BE49-F238E27FC236}">
              <a16:creationId xmlns:a16="http://schemas.microsoft.com/office/drawing/2014/main" id="{C0E86790-F774-44C6-8E79-946EAC3E7BF2}"/>
            </a:ext>
          </a:extLst>
        </xdr:cNvPr>
        <xdr:cNvPicPr>
          <a:picLocks noChangeAspect="1"/>
        </xdr:cNvPicPr>
      </xdr:nvPicPr>
      <xdr:blipFill>
        <a:blip xmlns:r="http://schemas.openxmlformats.org/officeDocument/2006/relationships" r:embed="rId1"/>
        <a:stretch>
          <a:fillRect/>
        </a:stretch>
      </xdr:blipFill>
      <xdr:spPr>
        <a:xfrm>
          <a:off x="15210" y="3497344"/>
          <a:ext cx="173641" cy="180307"/>
        </a:xfrm>
        <a:prstGeom prst="rect">
          <a:avLst/>
        </a:prstGeom>
      </xdr:spPr>
    </xdr:pic>
    <xdr:clientData/>
  </xdr:twoCellAnchor>
  <xdr:twoCellAnchor editAs="oneCell">
    <xdr:from>
      <xdr:col>7</xdr:col>
      <xdr:colOff>9361742</xdr:colOff>
      <xdr:row>16</xdr:row>
      <xdr:rowOff>10193</xdr:rowOff>
    </xdr:from>
    <xdr:to>
      <xdr:col>8</xdr:col>
      <xdr:colOff>160777</xdr:colOff>
      <xdr:row>17</xdr:row>
      <xdr:rowOff>20053</xdr:rowOff>
    </xdr:to>
    <xdr:pic>
      <xdr:nvPicPr>
        <xdr:cNvPr id="44" name="図 43">
          <a:extLst>
            <a:ext uri="{FF2B5EF4-FFF2-40B4-BE49-F238E27FC236}">
              <a16:creationId xmlns:a16="http://schemas.microsoft.com/office/drawing/2014/main" id="{912DAD8F-B4CC-4BD7-9D11-AE8D60FB19E3}"/>
            </a:ext>
          </a:extLst>
        </xdr:cNvPr>
        <xdr:cNvPicPr>
          <a:picLocks noChangeAspect="1"/>
        </xdr:cNvPicPr>
      </xdr:nvPicPr>
      <xdr:blipFill>
        <a:blip xmlns:r="http://schemas.openxmlformats.org/officeDocument/2006/relationships" r:embed="rId1"/>
        <a:stretch>
          <a:fillRect/>
        </a:stretch>
      </xdr:blipFill>
      <xdr:spPr>
        <a:xfrm>
          <a:off x="13502610" y="3509377"/>
          <a:ext cx="173641" cy="180307"/>
        </a:xfrm>
        <a:prstGeom prst="rect">
          <a:avLst/>
        </a:prstGeom>
      </xdr:spPr>
    </xdr:pic>
    <xdr:clientData/>
  </xdr:twoCellAnchor>
  <xdr:twoCellAnchor editAs="oneCell">
    <xdr:from>
      <xdr:col>1</xdr:col>
      <xdr:colOff>20053</xdr:colOff>
      <xdr:row>1</xdr:row>
      <xdr:rowOff>36750</xdr:rowOff>
    </xdr:from>
    <xdr:to>
      <xdr:col>5</xdr:col>
      <xdr:colOff>561474</xdr:colOff>
      <xdr:row>1</xdr:row>
      <xdr:rowOff>536327</xdr:rowOff>
    </xdr:to>
    <xdr:pic>
      <xdr:nvPicPr>
        <xdr:cNvPr id="45" name="グラフィックス 44">
          <a:extLst>
            <a:ext uri="{FF2B5EF4-FFF2-40B4-BE49-F238E27FC236}">
              <a16:creationId xmlns:a16="http://schemas.microsoft.com/office/drawing/2014/main" id="{F45AEE20-DB35-4045-9F5B-585C055B0B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0474" y="197171"/>
          <a:ext cx="2967789" cy="499577"/>
        </a:xfrm>
        <a:prstGeom prst="rect">
          <a:avLst/>
        </a:prstGeom>
      </xdr:spPr>
    </xdr:pic>
    <xdr:clientData/>
  </xdr:twoCellAnchor>
  <xdr:twoCellAnchor editAs="oneCell">
    <xdr:from>
      <xdr:col>1</xdr:col>
      <xdr:colOff>2006</xdr:colOff>
      <xdr:row>17</xdr:row>
      <xdr:rowOff>38755</xdr:rowOff>
    </xdr:from>
    <xdr:to>
      <xdr:col>5</xdr:col>
      <xdr:colOff>543427</xdr:colOff>
      <xdr:row>17</xdr:row>
      <xdr:rowOff>538332</xdr:rowOff>
    </xdr:to>
    <xdr:pic>
      <xdr:nvPicPr>
        <xdr:cNvPr id="46" name="グラフィックス 45">
          <a:extLst>
            <a:ext uri="{FF2B5EF4-FFF2-40B4-BE49-F238E27FC236}">
              <a16:creationId xmlns:a16="http://schemas.microsoft.com/office/drawing/2014/main" id="{65BBB0AD-6BB4-4B67-9123-37CBF1E0B03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2427" y="3708387"/>
          <a:ext cx="2967789" cy="499577"/>
        </a:xfrm>
        <a:prstGeom prst="rect">
          <a:avLst/>
        </a:prstGeom>
      </xdr:spPr>
    </xdr:pic>
    <xdr:clientData/>
  </xdr:twoCellAnchor>
  <xdr:twoCellAnchor>
    <xdr:from>
      <xdr:col>7</xdr:col>
      <xdr:colOff>6607342</xdr:colOff>
      <xdr:row>17</xdr:row>
      <xdr:rowOff>0</xdr:rowOff>
    </xdr:from>
    <xdr:to>
      <xdr:col>7</xdr:col>
      <xdr:colOff>9354552</xdr:colOff>
      <xdr:row>17</xdr:row>
      <xdr:rowOff>561474</xdr:rowOff>
    </xdr:to>
    <xdr:sp macro="" textlink="">
      <xdr:nvSpPr>
        <xdr:cNvPr id="47" name="テキスト ボックス 46">
          <a:extLst>
            <a:ext uri="{FF2B5EF4-FFF2-40B4-BE49-F238E27FC236}">
              <a16:creationId xmlns:a16="http://schemas.microsoft.com/office/drawing/2014/main" id="{28868A9E-C04F-475B-BF21-00C3484FABC3}"/>
            </a:ext>
          </a:extLst>
        </xdr:cNvPr>
        <xdr:cNvSpPr txBox="1"/>
      </xdr:nvSpPr>
      <xdr:spPr>
        <a:xfrm>
          <a:off x="10748210" y="3669632"/>
          <a:ext cx="2747210" cy="56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b="1"/>
            <a:t>●システム開発者：高　東升</a:t>
          </a:r>
          <a:endParaRPr kumimoji="1" lang="en-US" altLang="ja-JP" sz="700" b="1"/>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1"/>
            <a:t>●ドキュメント作成者：</a:t>
          </a:r>
          <a:r>
            <a:rPr kumimoji="1" lang="ja-JP" altLang="ja-JP" sz="700" b="1">
              <a:solidFill>
                <a:schemeClr val="dk1"/>
              </a:solidFill>
              <a:effectLst/>
              <a:latin typeface="+mn-lt"/>
              <a:ea typeface="+mn-ea"/>
              <a:cs typeface="+mn-cs"/>
            </a:rPr>
            <a:t>高　東升</a:t>
          </a:r>
          <a:endParaRPr kumimoji="1" lang="en-US" altLang="ja-JP" sz="7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1">
              <a:solidFill>
                <a:schemeClr val="dk1"/>
              </a:solidFill>
              <a:effectLst/>
              <a:latin typeface="+mn-lt"/>
              <a:ea typeface="+mn-ea"/>
              <a:cs typeface="+mn-cs"/>
            </a:rPr>
            <a:t>                                                                                    </a:t>
          </a:r>
          <a:r>
            <a:rPr kumimoji="1" lang="ja-JP" altLang="en-US" sz="700" b="1"/>
            <a:t>日付：</a:t>
          </a:r>
          <a:r>
            <a:rPr kumimoji="1" lang="en-US" altLang="ja-JP" sz="700" b="1"/>
            <a:t>2024</a:t>
          </a:r>
          <a:r>
            <a:rPr kumimoji="1" lang="ja-JP" altLang="en-US" sz="700" b="1"/>
            <a:t>年</a:t>
          </a:r>
          <a:r>
            <a:rPr kumimoji="1" lang="en-US" altLang="ja-JP" sz="700" b="1"/>
            <a:t>7</a:t>
          </a:r>
          <a:r>
            <a:rPr kumimoji="1" lang="ja-JP" altLang="en-US" sz="700" b="1"/>
            <a:t>月</a:t>
          </a:r>
          <a:r>
            <a:rPr kumimoji="1" lang="en-US" altLang="ja-JP" sz="700" b="1"/>
            <a:t>25</a:t>
          </a:r>
          <a:r>
            <a:rPr kumimoji="1" lang="ja-JP" altLang="en-US" sz="700" b="1"/>
            <a:t>日</a:t>
          </a:r>
          <a:endParaRPr kumimoji="1" lang="en-US" altLang="ja-JP" sz="700" b="1"/>
        </a:p>
      </xdr:txBody>
    </xdr:sp>
    <xdr:clientData/>
  </xdr:twoCellAnchor>
  <xdr:twoCellAnchor editAs="oneCell">
    <xdr:from>
      <xdr:col>1</xdr:col>
      <xdr:colOff>110840</xdr:colOff>
      <xdr:row>27</xdr:row>
      <xdr:rowOff>30079</xdr:rowOff>
    </xdr:from>
    <xdr:to>
      <xdr:col>7</xdr:col>
      <xdr:colOff>9244263</xdr:colOff>
      <xdr:row>49</xdr:row>
      <xdr:rowOff>205660</xdr:rowOff>
    </xdr:to>
    <xdr:pic>
      <xdr:nvPicPr>
        <xdr:cNvPr id="48" name="図 47">
          <a:extLst>
            <a:ext uri="{FF2B5EF4-FFF2-40B4-BE49-F238E27FC236}">
              <a16:creationId xmlns:a16="http://schemas.microsoft.com/office/drawing/2014/main" id="{CABA3C05-C384-B20B-A6E6-535817140DA5}"/>
            </a:ext>
          </a:extLst>
        </xdr:cNvPr>
        <xdr:cNvPicPr>
          <a:picLocks noChangeAspect="1"/>
        </xdr:cNvPicPr>
      </xdr:nvPicPr>
      <xdr:blipFill>
        <a:blip xmlns:r="http://schemas.openxmlformats.org/officeDocument/2006/relationships" r:embed="rId4"/>
        <a:stretch>
          <a:fillRect/>
        </a:stretch>
      </xdr:blipFill>
      <xdr:spPr>
        <a:xfrm>
          <a:off x="271261" y="5875421"/>
          <a:ext cx="13113870" cy="548952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160418</xdr:colOff>
      <xdr:row>52</xdr:row>
      <xdr:rowOff>15770</xdr:rowOff>
    </xdr:from>
    <xdr:to>
      <xdr:col>7</xdr:col>
      <xdr:colOff>9267856</xdr:colOff>
      <xdr:row>74</xdr:row>
      <xdr:rowOff>200525</xdr:rowOff>
    </xdr:to>
    <xdr:pic>
      <xdr:nvPicPr>
        <xdr:cNvPr id="49" name="図 48">
          <a:extLst>
            <a:ext uri="{FF2B5EF4-FFF2-40B4-BE49-F238E27FC236}">
              <a16:creationId xmlns:a16="http://schemas.microsoft.com/office/drawing/2014/main" id="{1C980F29-2904-9348-FC82-E07C09E5B19F}"/>
            </a:ext>
          </a:extLst>
        </xdr:cNvPr>
        <xdr:cNvPicPr>
          <a:picLocks noChangeAspect="1"/>
        </xdr:cNvPicPr>
      </xdr:nvPicPr>
      <xdr:blipFill>
        <a:blip xmlns:r="http://schemas.openxmlformats.org/officeDocument/2006/relationships" r:embed="rId5"/>
        <a:stretch>
          <a:fillRect/>
        </a:stretch>
      </xdr:blipFill>
      <xdr:spPr>
        <a:xfrm>
          <a:off x="320839" y="11846823"/>
          <a:ext cx="13087885" cy="54786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257175</xdr:colOff>
      <xdr:row>12</xdr:row>
      <xdr:rowOff>0</xdr:rowOff>
    </xdr:from>
    <xdr:to>
      <xdr:col>16</xdr:col>
      <xdr:colOff>0</xdr:colOff>
      <xdr:row>14</xdr:row>
      <xdr:rowOff>168275</xdr:rowOff>
    </xdr:to>
    <xdr:grpSp>
      <xdr:nvGrpSpPr>
        <xdr:cNvPr id="5" name="グループ化 4">
          <a:extLst>
            <a:ext uri="{FF2B5EF4-FFF2-40B4-BE49-F238E27FC236}">
              <a16:creationId xmlns:a16="http://schemas.microsoft.com/office/drawing/2014/main" id="{9A03BD88-0E2D-47D0-9524-832AF863B9C1}"/>
            </a:ext>
          </a:extLst>
        </xdr:cNvPr>
        <xdr:cNvGrpSpPr/>
      </xdr:nvGrpSpPr>
      <xdr:grpSpPr>
        <a:xfrm>
          <a:off x="10766963" y="4003729"/>
          <a:ext cx="2325876" cy="717173"/>
          <a:chOff x="10801350" y="3962400"/>
          <a:chExt cx="2028825" cy="676275"/>
        </a:xfrm>
      </xdr:grpSpPr>
      <xdr:grpSp>
        <xdr:nvGrpSpPr>
          <xdr:cNvPr id="6" name="グループ化 5">
            <a:extLst>
              <a:ext uri="{FF2B5EF4-FFF2-40B4-BE49-F238E27FC236}">
                <a16:creationId xmlns:a16="http://schemas.microsoft.com/office/drawing/2014/main" id="{E80F6A28-BA15-DADF-118C-0EDE8B583B36}"/>
              </a:ext>
            </a:extLst>
          </xdr:cNvPr>
          <xdr:cNvGrpSpPr/>
        </xdr:nvGrpSpPr>
        <xdr:grpSpPr>
          <a:xfrm>
            <a:off x="10801350" y="3962400"/>
            <a:ext cx="1352550" cy="676275"/>
            <a:chOff x="10801350" y="3962400"/>
            <a:chExt cx="1352550" cy="676275"/>
          </a:xfrm>
        </xdr:grpSpPr>
        <xdr:sp macro="" textlink="">
          <xdr:nvSpPr>
            <xdr:cNvPr id="8" name="正方形/長方形 7">
              <a:extLst>
                <a:ext uri="{FF2B5EF4-FFF2-40B4-BE49-F238E27FC236}">
                  <a16:creationId xmlns:a16="http://schemas.microsoft.com/office/drawing/2014/main" id="{A415A85E-B948-AB74-FEBB-7CACA73504A1}"/>
                </a:ext>
              </a:extLst>
            </xdr:cNvPr>
            <xdr:cNvSpPr/>
          </xdr:nvSpPr>
          <xdr:spPr>
            <a:xfrm>
              <a:off x="10801350"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E2106A1C-AF93-077B-ECF8-AC7A2D0E0567}"/>
                </a:ext>
              </a:extLst>
            </xdr:cNvPr>
            <xdr:cNvSpPr/>
          </xdr:nvSpPr>
          <xdr:spPr>
            <a:xfrm>
              <a:off x="11477625"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 name="正方形/長方形 6">
            <a:extLst>
              <a:ext uri="{FF2B5EF4-FFF2-40B4-BE49-F238E27FC236}">
                <a16:creationId xmlns:a16="http://schemas.microsoft.com/office/drawing/2014/main" id="{124BB389-FFDA-4654-FAEB-8927411684F1}"/>
              </a:ext>
            </a:extLst>
          </xdr:cNvPr>
          <xdr:cNvSpPr/>
        </xdr:nvSpPr>
        <xdr:spPr>
          <a:xfrm>
            <a:off x="12153900"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15</xdr:col>
      <xdr:colOff>796471</xdr:colOff>
      <xdr:row>2</xdr:row>
      <xdr:rowOff>127000</xdr:rowOff>
    </xdr:from>
    <xdr:to>
      <xdr:col>15</xdr:col>
      <xdr:colOff>1303936</xdr:colOff>
      <xdr:row>2</xdr:row>
      <xdr:rowOff>641268</xdr:rowOff>
    </xdr:to>
    <xdr:pic macro="[0]!T発注書を手動的に初期化">
      <xdr:nvPicPr>
        <xdr:cNvPr id="22" name="図 21">
          <a:extLst>
            <a:ext uri="{FF2B5EF4-FFF2-40B4-BE49-F238E27FC236}">
              <a16:creationId xmlns:a16="http://schemas.microsoft.com/office/drawing/2014/main" id="{3981F36E-350E-4529-ABB0-EA866D0125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1721" y="517525"/>
          <a:ext cx="507465" cy="514268"/>
        </a:xfrm>
        <a:prstGeom prst="rect">
          <a:avLst/>
        </a:prstGeom>
      </xdr:spPr>
    </xdr:pic>
    <xdr:clientData/>
  </xdr:twoCellAnchor>
  <xdr:twoCellAnchor editAs="oneCell">
    <xdr:from>
      <xdr:col>15</xdr:col>
      <xdr:colOff>61509</xdr:colOff>
      <xdr:row>35</xdr:row>
      <xdr:rowOff>8374</xdr:rowOff>
    </xdr:from>
    <xdr:to>
      <xdr:col>15</xdr:col>
      <xdr:colOff>1295448</xdr:colOff>
      <xdr:row>37</xdr:row>
      <xdr:rowOff>4232</xdr:rowOff>
    </xdr:to>
    <xdr:pic>
      <xdr:nvPicPr>
        <xdr:cNvPr id="2" name="図 1" descr="みずほ銀行|女性起業家応援プロジェクトネットワーク「SHIP」">
          <a:extLst>
            <a:ext uri="{FF2B5EF4-FFF2-40B4-BE49-F238E27FC236}">
              <a16:creationId xmlns:a16="http://schemas.microsoft.com/office/drawing/2014/main" id="{446F964B-F1F1-4276-BAA4-7CD9A2E1E89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680" r="474" b="12673"/>
        <a:stretch/>
      </xdr:blipFill>
      <xdr:spPr bwMode="auto">
        <a:xfrm>
          <a:off x="11586759" y="12343249"/>
          <a:ext cx="1233939" cy="67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131737</xdr:colOff>
      <xdr:row>15</xdr:row>
      <xdr:rowOff>559070</xdr:rowOff>
    </xdr:from>
    <xdr:to>
      <xdr:col>19</xdr:col>
      <xdr:colOff>484322</xdr:colOff>
      <xdr:row>18</xdr:row>
      <xdr:rowOff>129152</xdr:rowOff>
    </xdr:to>
    <xdr:sp macro="[0]!E発注書をメールで送信" textlink="">
      <xdr:nvSpPr>
        <xdr:cNvPr id="3" name="四角形: 角を丸くする 2">
          <a:extLst>
            <a:ext uri="{FF2B5EF4-FFF2-40B4-BE49-F238E27FC236}">
              <a16:creationId xmlns:a16="http://schemas.microsoft.com/office/drawing/2014/main" id="{11882ADE-7677-436B-A29C-5E21C0F9B72D}"/>
            </a:ext>
          </a:extLst>
        </xdr:cNvPr>
        <xdr:cNvSpPr/>
      </xdr:nvSpPr>
      <xdr:spPr>
        <a:xfrm>
          <a:off x="13337584" y="5386146"/>
          <a:ext cx="1870128" cy="877752"/>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400" b="1">
              <a:effectLst/>
            </a:rPr>
            <a:t>発注書をメール添付</a:t>
          </a:r>
          <a:endParaRPr lang="en-US" altLang="ja-JP" sz="1400" b="1">
            <a:effectLst/>
          </a:endParaRPr>
        </a:p>
        <a:p>
          <a:pPr algn="ctr"/>
          <a:r>
            <a:rPr lang="ja-JP" altLang="en-US" sz="1400" b="1">
              <a:effectLst/>
            </a:rPr>
            <a:t>自動送信</a:t>
          </a:r>
          <a:endParaRPr lang="ja-JP" altLang="ja-JP" sz="1400" b="1">
            <a:effectLst/>
          </a:endParaRPr>
        </a:p>
      </xdr:txBody>
    </xdr:sp>
    <xdr:clientData/>
  </xdr:twoCellAnchor>
  <xdr:twoCellAnchor>
    <xdr:from>
      <xdr:col>17</xdr:col>
      <xdr:colOff>73293</xdr:colOff>
      <xdr:row>1</xdr:row>
      <xdr:rowOff>126732</xdr:rowOff>
    </xdr:from>
    <xdr:to>
      <xdr:col>19</xdr:col>
      <xdr:colOff>500465</xdr:colOff>
      <xdr:row>2</xdr:row>
      <xdr:rowOff>904068</xdr:rowOff>
    </xdr:to>
    <xdr:sp macro="" textlink="">
      <xdr:nvSpPr>
        <xdr:cNvPr id="10" name="吹き出し: 左矢印 9">
          <a:extLst>
            <a:ext uri="{FF2B5EF4-FFF2-40B4-BE49-F238E27FC236}">
              <a16:creationId xmlns:a16="http://schemas.microsoft.com/office/drawing/2014/main" id="{7A9E0F78-5E95-44EF-A8D4-9B695208229D}"/>
            </a:ext>
          </a:extLst>
        </xdr:cNvPr>
        <xdr:cNvSpPr/>
      </xdr:nvSpPr>
      <xdr:spPr>
        <a:xfrm>
          <a:off x="13279140" y="368893"/>
          <a:ext cx="1944715" cy="922633"/>
        </a:xfrm>
        <a:prstGeom prst="leftArrowCallout">
          <a:avLst>
            <a:gd name="adj1" fmla="val 25000"/>
            <a:gd name="adj2" fmla="val 25000"/>
            <a:gd name="adj3" fmla="val 25000"/>
            <a:gd name="adj4" fmla="val 84103"/>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af-ZA" altLang="ja-JP" sz="1100" b="1">
              <a:solidFill>
                <a:srgbClr val="FF0000"/>
              </a:solidFill>
            </a:rPr>
            <a:t>LOGO</a:t>
          </a:r>
          <a:r>
            <a:rPr kumimoji="1" lang="ja-JP" altLang="en-US" sz="1100" b="1">
              <a:solidFill>
                <a:srgbClr val="FF0000"/>
              </a:solidFill>
            </a:rPr>
            <a:t>を押すと、発注書を手動的に初期化、作業シートに戻る</a:t>
          </a:r>
        </a:p>
      </xdr:txBody>
    </xdr:sp>
    <xdr:clientData/>
  </xdr:twoCellAnchor>
  <xdr:twoCellAnchor>
    <xdr:from>
      <xdr:col>17</xdr:col>
      <xdr:colOff>163215</xdr:colOff>
      <xdr:row>12</xdr:row>
      <xdr:rowOff>96865</xdr:rowOff>
    </xdr:from>
    <xdr:to>
      <xdr:col>19</xdr:col>
      <xdr:colOff>452033</xdr:colOff>
      <xdr:row>15</xdr:row>
      <xdr:rowOff>464628</xdr:rowOff>
    </xdr:to>
    <xdr:sp macro="" textlink="">
      <xdr:nvSpPr>
        <xdr:cNvPr id="15" name="吹き出し: 下矢印 14">
          <a:extLst>
            <a:ext uri="{FF2B5EF4-FFF2-40B4-BE49-F238E27FC236}">
              <a16:creationId xmlns:a16="http://schemas.microsoft.com/office/drawing/2014/main" id="{6674EF8D-3FEB-9DDD-F4C1-7C642EADB099}"/>
            </a:ext>
          </a:extLst>
        </xdr:cNvPr>
        <xdr:cNvSpPr/>
      </xdr:nvSpPr>
      <xdr:spPr>
        <a:xfrm>
          <a:off x="13369062" y="4100594"/>
          <a:ext cx="1806361" cy="1191110"/>
        </a:xfrm>
        <a:prstGeom prst="downArrowCallou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もう一度確認、特に問題がなければ、押すと送信</a:t>
          </a:r>
        </a:p>
      </xdr:txBody>
    </xdr:sp>
    <xdr:clientData/>
  </xdr:twoCellAnchor>
  <xdr:twoCellAnchor>
    <xdr:from>
      <xdr:col>6</xdr:col>
      <xdr:colOff>521492</xdr:colOff>
      <xdr:row>2</xdr:row>
      <xdr:rowOff>738188</xdr:rowOff>
    </xdr:from>
    <xdr:to>
      <xdr:col>9</xdr:col>
      <xdr:colOff>390524</xdr:colOff>
      <xdr:row>5</xdr:row>
      <xdr:rowOff>247648</xdr:rowOff>
    </xdr:to>
    <xdr:sp macro="" textlink="">
      <xdr:nvSpPr>
        <xdr:cNvPr id="23" name="吹き出し: 四角形 22">
          <a:extLst>
            <a:ext uri="{FF2B5EF4-FFF2-40B4-BE49-F238E27FC236}">
              <a16:creationId xmlns:a16="http://schemas.microsoft.com/office/drawing/2014/main" id="{D4F30269-BEE3-45CC-BB41-C5F9C1F09A67}"/>
            </a:ext>
          </a:extLst>
        </xdr:cNvPr>
        <xdr:cNvSpPr/>
      </xdr:nvSpPr>
      <xdr:spPr>
        <a:xfrm>
          <a:off x="5045867" y="1131094"/>
          <a:ext cx="2369345" cy="1140617"/>
        </a:xfrm>
        <a:prstGeom prst="wedgeRectCallout">
          <a:avLst>
            <a:gd name="adj1" fmla="val -125466"/>
            <a:gd name="adj2" fmla="val -7584"/>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b="1" cap="none" spc="0">
              <a:ln>
                <a:noFill/>
              </a:ln>
              <a:solidFill>
                <a:schemeClr val="tx1"/>
              </a:solidFill>
              <a:effectLst/>
              <a:latin typeface="+mn-ea"/>
              <a:ea typeface="+mn-ea"/>
            </a:rPr>
            <a:t>オレンジ色のエリア</a:t>
          </a:r>
          <a:endParaRPr kumimoji="1" lang="en-US" altLang="ja-JP" sz="1800" b="1" cap="none" spc="0">
            <a:ln>
              <a:noFill/>
            </a:ln>
            <a:solidFill>
              <a:schemeClr val="tx1"/>
            </a:solidFill>
            <a:effectLst/>
            <a:latin typeface="+mn-ea"/>
            <a:ea typeface="+mn-ea"/>
          </a:endParaRPr>
        </a:p>
        <a:p>
          <a:pPr algn="ctr"/>
          <a:r>
            <a:rPr kumimoji="1" lang="ja-JP" altLang="en-US" sz="1800" b="1" cap="none" spc="0">
              <a:ln>
                <a:noFill/>
              </a:ln>
              <a:solidFill>
                <a:schemeClr val="tx1"/>
              </a:solidFill>
              <a:effectLst/>
              <a:latin typeface="+mn-ea"/>
              <a:ea typeface="+mn-ea"/>
            </a:rPr>
            <a:t>すべて自動入力</a:t>
          </a:r>
        </a:p>
      </xdr:txBody>
    </xdr:sp>
    <xdr:clientData/>
  </xdr:twoCellAnchor>
  <xdr:twoCellAnchor>
    <xdr:from>
      <xdr:col>29</xdr:col>
      <xdr:colOff>371313</xdr:colOff>
      <xdr:row>5</xdr:row>
      <xdr:rowOff>129153</xdr:rowOff>
    </xdr:from>
    <xdr:to>
      <xdr:col>31</xdr:col>
      <xdr:colOff>885401</xdr:colOff>
      <xdr:row>9</xdr:row>
      <xdr:rowOff>121451</xdr:rowOff>
    </xdr:to>
    <xdr:sp macro="" textlink="">
      <xdr:nvSpPr>
        <xdr:cNvPr id="18" name="吹き出し: 四角形 17">
          <a:extLst>
            <a:ext uri="{FF2B5EF4-FFF2-40B4-BE49-F238E27FC236}">
              <a16:creationId xmlns:a16="http://schemas.microsoft.com/office/drawing/2014/main" id="{229B2FAC-3C5F-470D-8846-0588A3BF1B2F}"/>
            </a:ext>
          </a:extLst>
        </xdr:cNvPr>
        <xdr:cNvSpPr/>
      </xdr:nvSpPr>
      <xdr:spPr>
        <a:xfrm>
          <a:off x="24119237" y="2147161"/>
          <a:ext cx="2354511" cy="1154671"/>
        </a:xfrm>
        <a:prstGeom prst="wedgeRectCallout">
          <a:avLst>
            <a:gd name="adj1" fmla="val -81033"/>
            <a:gd name="adj2" fmla="val 161455"/>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b="1" cap="none" spc="0">
              <a:ln>
                <a:noFill/>
              </a:ln>
              <a:solidFill>
                <a:schemeClr val="tx1"/>
              </a:solidFill>
              <a:effectLst/>
              <a:latin typeface="+mn-ea"/>
              <a:ea typeface="+mn-ea"/>
            </a:rPr>
            <a:t>グレー色のエリア</a:t>
          </a:r>
          <a:endParaRPr kumimoji="1" lang="en-US" altLang="ja-JP" sz="1800" b="1" cap="none" spc="0">
            <a:ln>
              <a:noFill/>
            </a:ln>
            <a:solidFill>
              <a:schemeClr val="tx1"/>
            </a:solidFill>
            <a:effectLst/>
            <a:latin typeface="+mn-ea"/>
            <a:ea typeface="+mn-ea"/>
          </a:endParaRPr>
        </a:p>
        <a:p>
          <a:pPr algn="ctr"/>
          <a:r>
            <a:rPr kumimoji="1" lang="ja-JP" altLang="en-US" sz="1800" b="1" cap="none" spc="0">
              <a:ln>
                <a:noFill/>
              </a:ln>
              <a:solidFill>
                <a:schemeClr val="tx1"/>
              </a:solidFill>
              <a:effectLst/>
              <a:latin typeface="+mn-ea"/>
              <a:ea typeface="+mn-ea"/>
            </a:rPr>
            <a:t>補助用、自動入力</a:t>
          </a:r>
        </a:p>
      </xdr:txBody>
    </xdr:sp>
    <xdr:clientData/>
  </xdr:twoCellAnchor>
  <xdr:twoCellAnchor editAs="oneCell">
    <xdr:from>
      <xdr:col>3</xdr:col>
      <xdr:colOff>855635</xdr:colOff>
      <xdr:row>19</xdr:row>
      <xdr:rowOff>242162</xdr:rowOff>
    </xdr:from>
    <xdr:to>
      <xdr:col>12</xdr:col>
      <xdr:colOff>701297</xdr:colOff>
      <xdr:row>23</xdr:row>
      <xdr:rowOff>194414</xdr:rowOff>
    </xdr:to>
    <xdr:pic>
      <xdr:nvPicPr>
        <xdr:cNvPr id="28" name="グラフィックス 27">
          <a:extLst>
            <a:ext uri="{FF2B5EF4-FFF2-40B4-BE49-F238E27FC236}">
              <a16:creationId xmlns:a16="http://schemas.microsoft.com/office/drawing/2014/main" id="{EB906864-0B3C-3C62-8AB6-0CD0FF7D105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599194" y="6715933"/>
          <a:ext cx="7772400" cy="1308354"/>
        </a:xfrm>
        <a:prstGeom prst="rect">
          <a:avLst/>
        </a:prstGeom>
      </xdr:spPr>
    </xdr:pic>
    <xdr:clientData/>
  </xdr:twoCellAnchor>
  <xdr:twoCellAnchor editAs="oneCell">
    <xdr:from>
      <xdr:col>22</xdr:col>
      <xdr:colOff>475281</xdr:colOff>
      <xdr:row>36</xdr:row>
      <xdr:rowOff>168545</xdr:rowOff>
    </xdr:from>
    <xdr:to>
      <xdr:col>30</xdr:col>
      <xdr:colOff>885986</xdr:colOff>
      <xdr:row>40</xdr:row>
      <xdr:rowOff>120797</xdr:rowOff>
    </xdr:to>
    <xdr:pic>
      <xdr:nvPicPr>
        <xdr:cNvPr id="29" name="グラフィックス 28">
          <a:extLst>
            <a:ext uri="{FF2B5EF4-FFF2-40B4-BE49-F238E27FC236}">
              <a16:creationId xmlns:a16="http://schemas.microsoft.com/office/drawing/2014/main" id="{CB0630E4-BDCB-4BC9-863C-1E6FF13FF7A3}"/>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7781722" y="12890070"/>
          <a:ext cx="7772400" cy="1308354"/>
        </a:xfrm>
        <a:prstGeom prst="rect">
          <a:avLst/>
        </a:prstGeom>
      </xdr:spPr>
    </xdr:pic>
    <xdr:clientData/>
  </xdr:twoCellAnchor>
  <xdr:twoCellAnchor>
    <xdr:from>
      <xdr:col>24</xdr:col>
      <xdr:colOff>371313</xdr:colOff>
      <xdr:row>42</xdr:row>
      <xdr:rowOff>242161</xdr:rowOff>
    </xdr:from>
    <xdr:to>
      <xdr:col>28</xdr:col>
      <xdr:colOff>887925</xdr:colOff>
      <xdr:row>42</xdr:row>
      <xdr:rowOff>1614407</xdr:rowOff>
    </xdr:to>
    <xdr:sp macro="" textlink="">
      <xdr:nvSpPr>
        <xdr:cNvPr id="21" name="テキスト ボックス 20">
          <a:extLst>
            <a:ext uri="{FF2B5EF4-FFF2-40B4-BE49-F238E27FC236}">
              <a16:creationId xmlns:a16="http://schemas.microsoft.com/office/drawing/2014/main" id="{DA47EDF2-EBB1-484C-9202-5213A0910E8E}"/>
            </a:ext>
          </a:extLst>
        </xdr:cNvPr>
        <xdr:cNvSpPr txBox="1"/>
      </xdr:nvSpPr>
      <xdr:spPr>
        <a:xfrm>
          <a:off x="19598898" y="15046271"/>
          <a:ext cx="4197459" cy="1372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●システム開発者：高　東升</a:t>
          </a:r>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t>●ドキュメント作成者：</a:t>
          </a:r>
          <a:r>
            <a:rPr kumimoji="1" lang="ja-JP" altLang="ja-JP" sz="1600" b="1">
              <a:solidFill>
                <a:schemeClr val="dk1"/>
              </a:solidFill>
              <a:effectLst/>
              <a:latin typeface="+mn-lt"/>
              <a:ea typeface="+mn-ea"/>
              <a:cs typeface="+mn-cs"/>
            </a:rPr>
            <a:t>高　東升</a:t>
          </a:r>
          <a:endParaRPr kumimoji="1" lang="en-US" altLang="ja-JP" sz="16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b="1">
            <a:effectLst/>
          </a:endParaRPr>
        </a:p>
        <a:p>
          <a:r>
            <a:rPr kumimoji="1" lang="ja-JP" altLang="en-US" sz="1600" b="1"/>
            <a:t>　　　　　　　　　　日付：</a:t>
          </a:r>
          <a:r>
            <a:rPr kumimoji="1" lang="en-US" altLang="ja-JP" sz="1600" b="1"/>
            <a:t>2024</a:t>
          </a:r>
          <a:r>
            <a:rPr kumimoji="1" lang="ja-JP" altLang="en-US" sz="1600" b="1"/>
            <a:t>年</a:t>
          </a:r>
          <a:r>
            <a:rPr kumimoji="1" lang="en-US" altLang="ja-JP" sz="1600" b="1"/>
            <a:t>7</a:t>
          </a:r>
          <a:r>
            <a:rPr kumimoji="1" lang="ja-JP" altLang="en-US" sz="1600" b="1"/>
            <a:t>月</a:t>
          </a:r>
          <a:r>
            <a:rPr kumimoji="1" lang="en-US" altLang="ja-JP" sz="1600" b="1"/>
            <a:t>25</a:t>
          </a:r>
          <a:r>
            <a:rPr kumimoji="1" lang="ja-JP" altLang="en-US" sz="1600" b="1"/>
            <a:t>日</a:t>
          </a:r>
          <a:endParaRPr kumimoji="1" lang="en-US" altLang="ja-JP" sz="16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257175</xdr:colOff>
      <xdr:row>11</xdr:row>
      <xdr:rowOff>247650</xdr:rowOff>
    </xdr:from>
    <xdr:to>
      <xdr:col>15</xdr:col>
      <xdr:colOff>742950</xdr:colOff>
      <xdr:row>14</xdr:row>
      <xdr:rowOff>168275</xdr:rowOff>
    </xdr:to>
    <xdr:grpSp>
      <xdr:nvGrpSpPr>
        <xdr:cNvPr id="14" name="グループ化 13">
          <a:extLst>
            <a:ext uri="{FF2B5EF4-FFF2-40B4-BE49-F238E27FC236}">
              <a16:creationId xmlns:a16="http://schemas.microsoft.com/office/drawing/2014/main" id="{33212C86-18E6-46CF-8CD1-20B8C99ECE17}"/>
            </a:ext>
          </a:extLst>
        </xdr:cNvPr>
        <xdr:cNvGrpSpPr/>
      </xdr:nvGrpSpPr>
      <xdr:grpSpPr>
        <a:xfrm>
          <a:off x="10562913" y="3979576"/>
          <a:ext cx="2094094" cy="716978"/>
          <a:chOff x="10801350" y="3962400"/>
          <a:chExt cx="2028825" cy="676275"/>
        </a:xfrm>
      </xdr:grpSpPr>
      <xdr:grpSp>
        <xdr:nvGrpSpPr>
          <xdr:cNvPr id="15" name="グループ化 14">
            <a:extLst>
              <a:ext uri="{FF2B5EF4-FFF2-40B4-BE49-F238E27FC236}">
                <a16:creationId xmlns:a16="http://schemas.microsoft.com/office/drawing/2014/main" id="{AADCA196-8943-11A8-E7AA-AAA821E6EBCB}"/>
              </a:ext>
            </a:extLst>
          </xdr:cNvPr>
          <xdr:cNvGrpSpPr/>
        </xdr:nvGrpSpPr>
        <xdr:grpSpPr>
          <a:xfrm>
            <a:off x="10801350" y="3962400"/>
            <a:ext cx="1352550" cy="676275"/>
            <a:chOff x="10801350" y="3962400"/>
            <a:chExt cx="1352550" cy="676275"/>
          </a:xfrm>
        </xdr:grpSpPr>
        <xdr:sp macro="" textlink="">
          <xdr:nvSpPr>
            <xdr:cNvPr id="17" name="正方形/長方形 16">
              <a:extLst>
                <a:ext uri="{FF2B5EF4-FFF2-40B4-BE49-F238E27FC236}">
                  <a16:creationId xmlns:a16="http://schemas.microsoft.com/office/drawing/2014/main" id="{32CF9BC0-DBB8-B5EE-8916-D0164F14FE2C}"/>
                </a:ext>
              </a:extLst>
            </xdr:cNvPr>
            <xdr:cNvSpPr/>
          </xdr:nvSpPr>
          <xdr:spPr>
            <a:xfrm>
              <a:off x="10801350"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9FFEEE02-92A8-1575-A1A1-31E56E3291B9}"/>
                </a:ext>
              </a:extLst>
            </xdr:cNvPr>
            <xdr:cNvSpPr/>
          </xdr:nvSpPr>
          <xdr:spPr>
            <a:xfrm>
              <a:off x="11477625"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6" name="正方形/長方形 15">
            <a:extLst>
              <a:ext uri="{FF2B5EF4-FFF2-40B4-BE49-F238E27FC236}">
                <a16:creationId xmlns:a16="http://schemas.microsoft.com/office/drawing/2014/main" id="{36442008-75B7-0287-0967-122B719773A7}"/>
              </a:ext>
            </a:extLst>
          </xdr:cNvPr>
          <xdr:cNvSpPr/>
        </xdr:nvSpPr>
        <xdr:spPr>
          <a:xfrm>
            <a:off x="12153900"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15</xdr:col>
      <xdr:colOff>769604</xdr:colOff>
      <xdr:row>2</xdr:row>
      <xdr:rowOff>142208</xdr:rowOff>
    </xdr:from>
    <xdr:to>
      <xdr:col>15</xdr:col>
      <xdr:colOff>1281605</xdr:colOff>
      <xdr:row>2</xdr:row>
      <xdr:rowOff>656476</xdr:rowOff>
    </xdr:to>
    <xdr:pic macro="[0]!U請求書を手動的に初期化">
      <xdr:nvPicPr>
        <xdr:cNvPr id="19" name="図 18">
          <a:extLst>
            <a:ext uri="{FF2B5EF4-FFF2-40B4-BE49-F238E27FC236}">
              <a16:creationId xmlns:a16="http://schemas.microsoft.com/office/drawing/2014/main" id="{82BAC6FC-7821-4A84-B780-1B56D9331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85354" y="542258"/>
          <a:ext cx="512001" cy="514268"/>
        </a:xfrm>
        <a:prstGeom prst="rect">
          <a:avLst/>
        </a:prstGeom>
      </xdr:spPr>
    </xdr:pic>
    <xdr:clientData/>
  </xdr:twoCellAnchor>
  <xdr:twoCellAnchor editAs="oneCell">
    <xdr:from>
      <xdr:col>15</xdr:col>
      <xdr:colOff>55967</xdr:colOff>
      <xdr:row>37</xdr:row>
      <xdr:rowOff>13386</xdr:rowOff>
    </xdr:from>
    <xdr:to>
      <xdr:col>15</xdr:col>
      <xdr:colOff>1296771</xdr:colOff>
      <xdr:row>38</xdr:row>
      <xdr:rowOff>333376</xdr:rowOff>
    </xdr:to>
    <xdr:pic>
      <xdr:nvPicPr>
        <xdr:cNvPr id="4" name="図 3" descr="みずほ銀行|女性起業家応援プロジェクトネットワーク「SHIP」">
          <a:extLst>
            <a:ext uri="{FF2B5EF4-FFF2-40B4-BE49-F238E27FC236}">
              <a16:creationId xmlns:a16="http://schemas.microsoft.com/office/drawing/2014/main" id="{13EE05F2-3CB4-CA8F-C3AE-6A7312BCD08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680" r="474" b="12673"/>
        <a:stretch/>
      </xdr:blipFill>
      <xdr:spPr bwMode="auto">
        <a:xfrm>
          <a:off x="11771717" y="12757836"/>
          <a:ext cx="1240804" cy="66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119295</xdr:colOff>
      <xdr:row>15</xdr:row>
      <xdr:rowOff>549015</xdr:rowOff>
    </xdr:from>
    <xdr:to>
      <xdr:col>19</xdr:col>
      <xdr:colOff>484057</xdr:colOff>
      <xdr:row>18</xdr:row>
      <xdr:rowOff>187377</xdr:rowOff>
    </xdr:to>
    <xdr:sp macro="[0]!G請求書をメールで送信" textlink="">
      <xdr:nvSpPr>
        <xdr:cNvPr id="5" name="四角形: 角を丸くする 4">
          <a:extLst>
            <a:ext uri="{FF2B5EF4-FFF2-40B4-BE49-F238E27FC236}">
              <a16:creationId xmlns:a16="http://schemas.microsoft.com/office/drawing/2014/main" id="{D4D331D5-8083-4653-BDB5-D0D3C47CC53D}"/>
            </a:ext>
          </a:extLst>
        </xdr:cNvPr>
        <xdr:cNvSpPr/>
      </xdr:nvSpPr>
      <xdr:spPr>
        <a:xfrm>
          <a:off x="13532369" y="5342745"/>
          <a:ext cx="1895008" cy="965616"/>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400" b="1">
              <a:effectLst/>
            </a:rPr>
            <a:t>請求書を</a:t>
          </a:r>
          <a:r>
            <a:rPr lang="ja-JP" altLang="ja-JP" sz="1400" b="1">
              <a:solidFill>
                <a:schemeClr val="lt1"/>
              </a:solidFill>
              <a:effectLst/>
              <a:latin typeface="+mn-lt"/>
              <a:ea typeface="+mn-ea"/>
              <a:cs typeface="+mn-cs"/>
            </a:rPr>
            <a:t>メール添付</a:t>
          </a:r>
          <a:endParaRPr lang="en-US" altLang="ja-JP" sz="1400" b="1">
            <a:solidFill>
              <a:schemeClr val="lt1"/>
            </a:solidFill>
            <a:effectLst/>
            <a:latin typeface="+mn-lt"/>
            <a:ea typeface="+mn-ea"/>
            <a:cs typeface="+mn-cs"/>
          </a:endParaRPr>
        </a:p>
        <a:p>
          <a:pPr algn="ctr"/>
          <a:r>
            <a:rPr lang="ja-JP" altLang="ja-JP" sz="1400" b="1">
              <a:solidFill>
                <a:schemeClr val="lt1"/>
              </a:solidFill>
              <a:effectLst/>
              <a:latin typeface="+mn-lt"/>
              <a:ea typeface="+mn-ea"/>
              <a:cs typeface="+mn-cs"/>
            </a:rPr>
            <a:t>自動送信</a:t>
          </a:r>
          <a:endParaRPr lang="ja-JP" altLang="ja-JP" sz="1400">
            <a:effectLst/>
          </a:endParaRPr>
        </a:p>
      </xdr:txBody>
    </xdr:sp>
    <xdr:clientData/>
  </xdr:twoCellAnchor>
  <xdr:twoCellAnchor>
    <xdr:from>
      <xdr:col>6</xdr:col>
      <xdr:colOff>723900</xdr:colOff>
      <xdr:row>2</xdr:row>
      <xdr:rowOff>664367</xdr:rowOff>
    </xdr:from>
    <xdr:to>
      <xdr:col>9</xdr:col>
      <xdr:colOff>592932</xdr:colOff>
      <xdr:row>5</xdr:row>
      <xdr:rowOff>173828</xdr:rowOff>
    </xdr:to>
    <xdr:sp macro="" textlink="">
      <xdr:nvSpPr>
        <xdr:cNvPr id="22" name="吹き出し: 四角形 21">
          <a:extLst>
            <a:ext uri="{FF2B5EF4-FFF2-40B4-BE49-F238E27FC236}">
              <a16:creationId xmlns:a16="http://schemas.microsoft.com/office/drawing/2014/main" id="{810FD5B3-18D0-438C-9D9E-D62A8C6AE721}"/>
            </a:ext>
          </a:extLst>
        </xdr:cNvPr>
        <xdr:cNvSpPr/>
      </xdr:nvSpPr>
      <xdr:spPr>
        <a:xfrm>
          <a:off x="5248275" y="1069180"/>
          <a:ext cx="2369345" cy="1140617"/>
        </a:xfrm>
        <a:prstGeom prst="wedgeRectCallout">
          <a:avLst>
            <a:gd name="adj1" fmla="val -125466"/>
            <a:gd name="adj2" fmla="val -7584"/>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b="1" cap="none" spc="0">
              <a:ln>
                <a:noFill/>
              </a:ln>
              <a:solidFill>
                <a:schemeClr val="tx1"/>
              </a:solidFill>
              <a:effectLst/>
              <a:latin typeface="+mn-ea"/>
              <a:ea typeface="+mn-ea"/>
            </a:rPr>
            <a:t>オレンジ色のエリア</a:t>
          </a:r>
          <a:endParaRPr kumimoji="1" lang="en-US" altLang="ja-JP" sz="1800" b="1" cap="none" spc="0">
            <a:ln>
              <a:noFill/>
            </a:ln>
            <a:solidFill>
              <a:schemeClr val="tx1"/>
            </a:solidFill>
            <a:effectLst/>
            <a:latin typeface="+mn-ea"/>
            <a:ea typeface="+mn-ea"/>
          </a:endParaRPr>
        </a:p>
        <a:p>
          <a:pPr algn="ctr"/>
          <a:r>
            <a:rPr kumimoji="1" lang="ja-JP" altLang="en-US" sz="1800" b="1" cap="none" spc="0">
              <a:ln>
                <a:noFill/>
              </a:ln>
              <a:solidFill>
                <a:schemeClr val="tx1"/>
              </a:solidFill>
              <a:effectLst/>
              <a:latin typeface="+mn-ea"/>
              <a:ea typeface="+mn-ea"/>
            </a:rPr>
            <a:t>すべて自動入力</a:t>
          </a:r>
        </a:p>
      </xdr:txBody>
    </xdr:sp>
    <xdr:clientData/>
  </xdr:twoCellAnchor>
  <xdr:twoCellAnchor>
    <xdr:from>
      <xdr:col>29</xdr:col>
      <xdr:colOff>374754</xdr:colOff>
      <xdr:row>4</xdr:row>
      <xdr:rowOff>156147</xdr:rowOff>
    </xdr:from>
    <xdr:to>
      <xdr:col>31</xdr:col>
      <xdr:colOff>886724</xdr:colOff>
      <xdr:row>8</xdr:row>
      <xdr:rowOff>108482</xdr:rowOff>
    </xdr:to>
    <xdr:sp macro="" textlink="">
      <xdr:nvSpPr>
        <xdr:cNvPr id="24" name="吹き出し: 四角形 23">
          <a:extLst>
            <a:ext uri="{FF2B5EF4-FFF2-40B4-BE49-F238E27FC236}">
              <a16:creationId xmlns:a16="http://schemas.microsoft.com/office/drawing/2014/main" id="{42079866-C9B6-4A6F-87EB-48D34681B914}"/>
            </a:ext>
          </a:extLst>
        </xdr:cNvPr>
        <xdr:cNvSpPr/>
      </xdr:nvSpPr>
      <xdr:spPr>
        <a:xfrm>
          <a:off x="24327787" y="1889385"/>
          <a:ext cx="2354511" cy="1154671"/>
        </a:xfrm>
        <a:prstGeom prst="wedgeRectCallout">
          <a:avLst>
            <a:gd name="adj1" fmla="val -81033"/>
            <a:gd name="adj2" fmla="val 161455"/>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b="1" cap="none" spc="0">
              <a:ln>
                <a:noFill/>
              </a:ln>
              <a:solidFill>
                <a:schemeClr val="tx1"/>
              </a:solidFill>
              <a:effectLst/>
              <a:latin typeface="+mn-ea"/>
              <a:ea typeface="+mn-ea"/>
            </a:rPr>
            <a:t>グレー色のエリア</a:t>
          </a:r>
          <a:endParaRPr kumimoji="1" lang="en-US" altLang="ja-JP" sz="1800" b="1" cap="none" spc="0">
            <a:ln>
              <a:noFill/>
            </a:ln>
            <a:solidFill>
              <a:schemeClr val="tx1"/>
            </a:solidFill>
            <a:effectLst/>
            <a:latin typeface="+mn-ea"/>
            <a:ea typeface="+mn-ea"/>
          </a:endParaRPr>
        </a:p>
        <a:p>
          <a:pPr algn="ctr"/>
          <a:r>
            <a:rPr kumimoji="1" lang="ja-JP" altLang="en-US" sz="1800" b="1" cap="none" spc="0">
              <a:ln>
                <a:noFill/>
              </a:ln>
              <a:solidFill>
                <a:schemeClr val="tx1"/>
              </a:solidFill>
              <a:effectLst/>
              <a:latin typeface="+mn-ea"/>
              <a:ea typeface="+mn-ea"/>
            </a:rPr>
            <a:t>補助用、自動入力</a:t>
          </a:r>
        </a:p>
      </xdr:txBody>
    </xdr:sp>
    <xdr:clientData/>
  </xdr:twoCellAnchor>
  <xdr:twoCellAnchor editAs="oneCell">
    <xdr:from>
      <xdr:col>3</xdr:col>
      <xdr:colOff>905656</xdr:colOff>
      <xdr:row>19</xdr:row>
      <xdr:rowOff>31230</xdr:rowOff>
    </xdr:from>
    <xdr:to>
      <xdr:col>13</xdr:col>
      <xdr:colOff>105556</xdr:colOff>
      <xdr:row>22</xdr:row>
      <xdr:rowOff>309010</xdr:rowOff>
    </xdr:to>
    <xdr:pic>
      <xdr:nvPicPr>
        <xdr:cNvPr id="25" name="グラフィックス 24">
          <a:extLst>
            <a:ext uri="{FF2B5EF4-FFF2-40B4-BE49-F238E27FC236}">
              <a16:creationId xmlns:a16="http://schemas.microsoft.com/office/drawing/2014/main" id="{4F7CD6C0-C353-4F28-A1CF-554B5A94828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638894" y="6495738"/>
          <a:ext cx="7772400" cy="1308354"/>
        </a:xfrm>
        <a:prstGeom prst="rect">
          <a:avLst/>
        </a:prstGeom>
      </xdr:spPr>
    </xdr:pic>
    <xdr:clientData/>
  </xdr:twoCellAnchor>
  <xdr:twoCellAnchor editAs="oneCell">
    <xdr:from>
      <xdr:col>22</xdr:col>
      <xdr:colOff>620843</xdr:colOff>
      <xdr:row>35</xdr:row>
      <xdr:rowOff>339777</xdr:rowOff>
    </xdr:from>
    <xdr:to>
      <xdr:col>31</xdr:col>
      <xdr:colOff>101808</xdr:colOff>
      <xdr:row>39</xdr:row>
      <xdr:rowOff>211574</xdr:rowOff>
    </xdr:to>
    <xdr:pic>
      <xdr:nvPicPr>
        <xdr:cNvPr id="26" name="グラフィックス 25">
          <a:extLst>
            <a:ext uri="{FF2B5EF4-FFF2-40B4-BE49-F238E27FC236}">
              <a16:creationId xmlns:a16="http://schemas.microsoft.com/office/drawing/2014/main" id="{9F703CC7-4275-4D6E-A50C-6295D4945F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8124982" y="12722277"/>
          <a:ext cx="7772400" cy="1308354"/>
        </a:xfrm>
        <a:prstGeom prst="rect">
          <a:avLst/>
        </a:prstGeom>
      </xdr:spPr>
    </xdr:pic>
    <xdr:clientData/>
  </xdr:twoCellAnchor>
  <xdr:twoCellAnchor>
    <xdr:from>
      <xdr:col>17</xdr:col>
      <xdr:colOff>78074</xdr:colOff>
      <xdr:row>1</xdr:row>
      <xdr:rowOff>78073</xdr:rowOff>
    </xdr:from>
    <xdr:to>
      <xdr:col>19</xdr:col>
      <xdr:colOff>492543</xdr:colOff>
      <xdr:row>2</xdr:row>
      <xdr:rowOff>844558</xdr:rowOff>
    </xdr:to>
    <xdr:sp macro="" textlink="">
      <xdr:nvSpPr>
        <xdr:cNvPr id="20" name="吹き出し: 左矢印 19">
          <a:extLst>
            <a:ext uri="{FF2B5EF4-FFF2-40B4-BE49-F238E27FC236}">
              <a16:creationId xmlns:a16="http://schemas.microsoft.com/office/drawing/2014/main" id="{81DF4D9B-EAA6-4669-841A-16931955531C}"/>
            </a:ext>
          </a:extLst>
        </xdr:cNvPr>
        <xdr:cNvSpPr/>
      </xdr:nvSpPr>
      <xdr:spPr>
        <a:xfrm>
          <a:off x="13491148" y="327909"/>
          <a:ext cx="1944715" cy="922633"/>
        </a:xfrm>
        <a:prstGeom prst="leftArrowCallout">
          <a:avLst>
            <a:gd name="adj1" fmla="val 25000"/>
            <a:gd name="adj2" fmla="val 25000"/>
            <a:gd name="adj3" fmla="val 25000"/>
            <a:gd name="adj4" fmla="val 84103"/>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af-ZA" altLang="ja-JP" sz="1100" b="1">
              <a:solidFill>
                <a:srgbClr val="FF0000"/>
              </a:solidFill>
            </a:rPr>
            <a:t>LOGO</a:t>
          </a:r>
          <a:r>
            <a:rPr kumimoji="1" lang="ja-JP" altLang="en-US" sz="1100" b="1">
              <a:solidFill>
                <a:srgbClr val="FF0000"/>
              </a:solidFill>
            </a:rPr>
            <a:t>を押すと、発注書を手動的に初期化、作業シートに戻る</a:t>
          </a:r>
        </a:p>
      </xdr:txBody>
    </xdr:sp>
    <xdr:clientData/>
  </xdr:twoCellAnchor>
  <xdr:twoCellAnchor>
    <xdr:from>
      <xdr:col>17</xdr:col>
      <xdr:colOff>167996</xdr:colOff>
      <xdr:row>12</xdr:row>
      <xdr:rowOff>62233</xdr:rowOff>
    </xdr:from>
    <xdr:to>
      <xdr:col>19</xdr:col>
      <xdr:colOff>444111</xdr:colOff>
      <xdr:row>15</xdr:row>
      <xdr:rowOff>456990</xdr:rowOff>
    </xdr:to>
    <xdr:sp macro="" textlink="">
      <xdr:nvSpPr>
        <xdr:cNvPr id="21" name="吹き出し: 下矢印 20">
          <a:extLst>
            <a:ext uri="{FF2B5EF4-FFF2-40B4-BE49-F238E27FC236}">
              <a16:creationId xmlns:a16="http://schemas.microsoft.com/office/drawing/2014/main" id="{2151238A-D50C-4B93-85BE-4274A7D12E85}"/>
            </a:ext>
          </a:extLst>
        </xdr:cNvPr>
        <xdr:cNvSpPr/>
      </xdr:nvSpPr>
      <xdr:spPr>
        <a:xfrm>
          <a:off x="13581070" y="4059610"/>
          <a:ext cx="1806361" cy="1191110"/>
        </a:xfrm>
        <a:prstGeom prst="downArrowCallou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もう一度確認、特に問題がなければ、押すと送信</a:t>
          </a:r>
        </a:p>
      </xdr:txBody>
    </xdr:sp>
    <xdr:clientData/>
  </xdr:twoCellAnchor>
  <xdr:twoCellAnchor>
    <xdr:from>
      <xdr:col>23</xdr:col>
      <xdr:colOff>827582</xdr:colOff>
      <xdr:row>42</xdr:row>
      <xdr:rowOff>156148</xdr:rowOff>
    </xdr:from>
    <xdr:to>
      <xdr:col>28</xdr:col>
      <xdr:colOff>418689</xdr:colOff>
      <xdr:row>46</xdr:row>
      <xdr:rowOff>91837</xdr:rowOff>
    </xdr:to>
    <xdr:sp macro="" textlink="">
      <xdr:nvSpPr>
        <xdr:cNvPr id="3" name="テキスト ボックス 2">
          <a:extLst>
            <a:ext uri="{FF2B5EF4-FFF2-40B4-BE49-F238E27FC236}">
              <a16:creationId xmlns:a16="http://schemas.microsoft.com/office/drawing/2014/main" id="{ED7FB87E-8D7F-4D6B-89CB-89CA440AE6AC}"/>
            </a:ext>
          </a:extLst>
        </xdr:cNvPr>
        <xdr:cNvSpPr txBox="1"/>
      </xdr:nvSpPr>
      <xdr:spPr>
        <a:xfrm>
          <a:off x="19252992" y="14880861"/>
          <a:ext cx="4197459" cy="1372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●システム開発者：高　東升</a:t>
          </a:r>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t>●ドキュメント作成者：</a:t>
          </a:r>
          <a:r>
            <a:rPr kumimoji="1" lang="ja-JP" altLang="ja-JP" sz="1600" b="1">
              <a:solidFill>
                <a:schemeClr val="dk1"/>
              </a:solidFill>
              <a:effectLst/>
              <a:latin typeface="+mn-lt"/>
              <a:ea typeface="+mn-ea"/>
              <a:cs typeface="+mn-cs"/>
            </a:rPr>
            <a:t>高　東升</a:t>
          </a:r>
          <a:endParaRPr kumimoji="1" lang="en-US" altLang="ja-JP" sz="16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b="1">
            <a:effectLst/>
          </a:endParaRPr>
        </a:p>
        <a:p>
          <a:r>
            <a:rPr kumimoji="1" lang="ja-JP" altLang="en-US" sz="1600" b="1"/>
            <a:t>　　　　　　　　　　日付：</a:t>
          </a:r>
          <a:r>
            <a:rPr kumimoji="1" lang="en-US" altLang="ja-JP" sz="1600" b="1"/>
            <a:t>2024</a:t>
          </a:r>
          <a:r>
            <a:rPr kumimoji="1" lang="ja-JP" altLang="en-US" sz="1600" b="1"/>
            <a:t>年</a:t>
          </a:r>
          <a:r>
            <a:rPr kumimoji="1" lang="en-US" altLang="ja-JP" sz="1600" b="1"/>
            <a:t>7</a:t>
          </a:r>
          <a:r>
            <a:rPr kumimoji="1" lang="ja-JP" altLang="en-US" sz="1600" b="1"/>
            <a:t>月</a:t>
          </a:r>
          <a:r>
            <a:rPr kumimoji="1" lang="en-US" altLang="ja-JP" sz="1600" b="1"/>
            <a:t>25</a:t>
          </a:r>
          <a:r>
            <a:rPr kumimoji="1" lang="ja-JP" altLang="en-US" sz="1600" b="1"/>
            <a:t>日</a:t>
          </a:r>
          <a:endParaRPr kumimoji="1" lang="en-US" altLang="ja-JP"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257175</xdr:colOff>
      <xdr:row>11</xdr:row>
      <xdr:rowOff>247650</xdr:rowOff>
    </xdr:from>
    <xdr:to>
      <xdr:col>15</xdr:col>
      <xdr:colOff>742950</xdr:colOff>
      <xdr:row>14</xdr:row>
      <xdr:rowOff>168275</xdr:rowOff>
    </xdr:to>
    <xdr:grpSp>
      <xdr:nvGrpSpPr>
        <xdr:cNvPr id="5" name="グループ化 4">
          <a:extLst>
            <a:ext uri="{FF2B5EF4-FFF2-40B4-BE49-F238E27FC236}">
              <a16:creationId xmlns:a16="http://schemas.microsoft.com/office/drawing/2014/main" id="{318D1AE3-C977-427C-A12D-D295C74EFE99}"/>
            </a:ext>
          </a:extLst>
        </xdr:cNvPr>
        <xdr:cNvGrpSpPr/>
      </xdr:nvGrpSpPr>
      <xdr:grpSpPr>
        <a:xfrm>
          <a:off x="10562913" y="3979576"/>
          <a:ext cx="2094094" cy="716978"/>
          <a:chOff x="10801350" y="3962400"/>
          <a:chExt cx="2028825" cy="676275"/>
        </a:xfrm>
      </xdr:grpSpPr>
      <xdr:grpSp>
        <xdr:nvGrpSpPr>
          <xdr:cNvPr id="6" name="グループ化 5">
            <a:extLst>
              <a:ext uri="{FF2B5EF4-FFF2-40B4-BE49-F238E27FC236}">
                <a16:creationId xmlns:a16="http://schemas.microsoft.com/office/drawing/2014/main" id="{EBB5F4C3-239E-94BF-49C7-025D0FB996A3}"/>
              </a:ext>
            </a:extLst>
          </xdr:cNvPr>
          <xdr:cNvGrpSpPr/>
        </xdr:nvGrpSpPr>
        <xdr:grpSpPr>
          <a:xfrm>
            <a:off x="10801350" y="3962400"/>
            <a:ext cx="1352550" cy="676275"/>
            <a:chOff x="10801350" y="3962400"/>
            <a:chExt cx="1352550" cy="676275"/>
          </a:xfrm>
        </xdr:grpSpPr>
        <xdr:sp macro="" textlink="">
          <xdr:nvSpPr>
            <xdr:cNvPr id="8" name="正方形/長方形 7">
              <a:extLst>
                <a:ext uri="{FF2B5EF4-FFF2-40B4-BE49-F238E27FC236}">
                  <a16:creationId xmlns:a16="http://schemas.microsoft.com/office/drawing/2014/main" id="{0A1320DA-1611-61DE-FF25-A21A904981E2}"/>
                </a:ext>
              </a:extLst>
            </xdr:cNvPr>
            <xdr:cNvSpPr/>
          </xdr:nvSpPr>
          <xdr:spPr>
            <a:xfrm>
              <a:off x="10801350"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310B767-A2B6-6CD8-F67A-2D7275FBCBE3}"/>
                </a:ext>
              </a:extLst>
            </xdr:cNvPr>
            <xdr:cNvSpPr/>
          </xdr:nvSpPr>
          <xdr:spPr>
            <a:xfrm>
              <a:off x="11477625"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 name="正方形/長方形 6">
            <a:extLst>
              <a:ext uri="{FF2B5EF4-FFF2-40B4-BE49-F238E27FC236}">
                <a16:creationId xmlns:a16="http://schemas.microsoft.com/office/drawing/2014/main" id="{198532B3-B51C-3AB9-C560-8BE0072B0235}"/>
              </a:ext>
            </a:extLst>
          </xdr:cNvPr>
          <xdr:cNvSpPr/>
        </xdr:nvSpPr>
        <xdr:spPr>
          <a:xfrm>
            <a:off x="12153900" y="3962400"/>
            <a:ext cx="676275" cy="676275"/>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15</xdr:col>
      <xdr:colOff>769604</xdr:colOff>
      <xdr:row>2</xdr:row>
      <xdr:rowOff>142208</xdr:rowOff>
    </xdr:from>
    <xdr:to>
      <xdr:col>15</xdr:col>
      <xdr:colOff>1281605</xdr:colOff>
      <xdr:row>2</xdr:row>
      <xdr:rowOff>656476</xdr:rowOff>
    </xdr:to>
    <xdr:pic macro="[0]!V見積書を手動的に初期化">
      <xdr:nvPicPr>
        <xdr:cNvPr id="10" name="図 9">
          <a:extLst>
            <a:ext uri="{FF2B5EF4-FFF2-40B4-BE49-F238E27FC236}">
              <a16:creationId xmlns:a16="http://schemas.microsoft.com/office/drawing/2014/main" id="{AABAA52B-BA69-482F-AE84-0A5B822AFB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47279" y="542258"/>
          <a:ext cx="512001" cy="514268"/>
        </a:xfrm>
        <a:prstGeom prst="rect">
          <a:avLst/>
        </a:prstGeom>
      </xdr:spPr>
    </xdr:pic>
    <xdr:clientData/>
  </xdr:twoCellAnchor>
  <xdr:twoCellAnchor editAs="oneCell">
    <xdr:from>
      <xdr:col>15</xdr:col>
      <xdr:colOff>55967</xdr:colOff>
      <xdr:row>37</xdr:row>
      <xdr:rowOff>13386</xdr:rowOff>
    </xdr:from>
    <xdr:to>
      <xdr:col>15</xdr:col>
      <xdr:colOff>1296771</xdr:colOff>
      <xdr:row>38</xdr:row>
      <xdr:rowOff>333376</xdr:rowOff>
    </xdr:to>
    <xdr:pic>
      <xdr:nvPicPr>
        <xdr:cNvPr id="11" name="図 10" descr="みずほ銀行|女性起業家応援プロジェクトネットワーク「SHIP」">
          <a:extLst>
            <a:ext uri="{FF2B5EF4-FFF2-40B4-BE49-F238E27FC236}">
              <a16:creationId xmlns:a16="http://schemas.microsoft.com/office/drawing/2014/main" id="{517BBE84-3652-4114-87A4-2BB488289A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680" r="474" b="12673"/>
        <a:stretch/>
      </xdr:blipFill>
      <xdr:spPr bwMode="auto">
        <a:xfrm>
          <a:off x="11933642" y="13129311"/>
          <a:ext cx="1240804" cy="662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103682</xdr:colOff>
      <xdr:row>16</xdr:row>
      <xdr:rowOff>18114</xdr:rowOff>
    </xdr:from>
    <xdr:to>
      <xdr:col>19</xdr:col>
      <xdr:colOff>499672</xdr:colOff>
      <xdr:row>18</xdr:row>
      <xdr:rowOff>296680</xdr:rowOff>
    </xdr:to>
    <xdr:sp macro="[0]!I見積書をメールで送信" textlink="">
      <xdr:nvSpPr>
        <xdr:cNvPr id="13" name="四角形: 角を丸くする 12">
          <a:extLst>
            <a:ext uri="{FF2B5EF4-FFF2-40B4-BE49-F238E27FC236}">
              <a16:creationId xmlns:a16="http://schemas.microsoft.com/office/drawing/2014/main" id="{7EA6D6EE-8DE4-477B-8333-71387F8FAFA6}"/>
            </a:ext>
          </a:extLst>
        </xdr:cNvPr>
        <xdr:cNvSpPr/>
      </xdr:nvSpPr>
      <xdr:spPr>
        <a:xfrm>
          <a:off x="13516756" y="5389589"/>
          <a:ext cx="1926236" cy="10280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400" b="1">
              <a:effectLst/>
            </a:rPr>
            <a:t>見積書</a:t>
          </a:r>
          <a:r>
            <a:rPr lang="ja-JP" altLang="ja-JP" sz="1400" b="1">
              <a:solidFill>
                <a:schemeClr val="lt1"/>
              </a:solidFill>
              <a:effectLst/>
              <a:latin typeface="+mn-lt"/>
              <a:ea typeface="+mn-ea"/>
              <a:cs typeface="+mn-cs"/>
            </a:rPr>
            <a:t>をメール添付</a:t>
          </a:r>
          <a:endParaRPr lang="en-US" altLang="ja-JP" sz="1400" b="1">
            <a:solidFill>
              <a:schemeClr val="lt1"/>
            </a:solidFill>
            <a:effectLst/>
            <a:latin typeface="+mn-lt"/>
            <a:ea typeface="+mn-ea"/>
            <a:cs typeface="+mn-cs"/>
          </a:endParaRPr>
        </a:p>
        <a:p>
          <a:pPr algn="ctr"/>
          <a:r>
            <a:rPr lang="ja-JP" altLang="ja-JP" sz="1400" b="1">
              <a:solidFill>
                <a:schemeClr val="lt1"/>
              </a:solidFill>
              <a:effectLst/>
              <a:latin typeface="+mn-lt"/>
              <a:ea typeface="+mn-ea"/>
              <a:cs typeface="+mn-cs"/>
            </a:rPr>
            <a:t>自動送信</a:t>
          </a:r>
          <a:endParaRPr lang="ja-JP" altLang="ja-JP" sz="1400">
            <a:effectLst/>
          </a:endParaRPr>
        </a:p>
      </xdr:txBody>
    </xdr:sp>
    <xdr:clientData/>
  </xdr:twoCellAnchor>
  <xdr:twoCellAnchor>
    <xdr:from>
      <xdr:col>29</xdr:col>
      <xdr:colOff>389002</xdr:colOff>
      <xdr:row>4</xdr:row>
      <xdr:rowOff>97592</xdr:rowOff>
    </xdr:from>
    <xdr:to>
      <xdr:col>31</xdr:col>
      <xdr:colOff>900972</xdr:colOff>
      <xdr:row>8</xdr:row>
      <xdr:rowOff>49927</xdr:rowOff>
    </xdr:to>
    <xdr:sp macro="" textlink="">
      <xdr:nvSpPr>
        <xdr:cNvPr id="21" name="吹き出し: 四角形 20">
          <a:extLst>
            <a:ext uri="{FF2B5EF4-FFF2-40B4-BE49-F238E27FC236}">
              <a16:creationId xmlns:a16="http://schemas.microsoft.com/office/drawing/2014/main" id="{90722721-C086-41CA-8A6D-3F388FAB08EE}"/>
            </a:ext>
          </a:extLst>
        </xdr:cNvPr>
        <xdr:cNvSpPr/>
      </xdr:nvSpPr>
      <xdr:spPr>
        <a:xfrm>
          <a:off x="24342035" y="1830830"/>
          <a:ext cx="2354511" cy="1154671"/>
        </a:xfrm>
        <a:prstGeom prst="wedgeRectCallout">
          <a:avLst>
            <a:gd name="adj1" fmla="val -81033"/>
            <a:gd name="adj2" fmla="val 161455"/>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b="1" cap="none" spc="0">
              <a:ln>
                <a:noFill/>
              </a:ln>
              <a:solidFill>
                <a:schemeClr val="tx1"/>
              </a:solidFill>
              <a:effectLst/>
              <a:latin typeface="+mn-ea"/>
              <a:ea typeface="+mn-ea"/>
            </a:rPr>
            <a:t>グレー色のエリア</a:t>
          </a:r>
          <a:endParaRPr kumimoji="1" lang="en-US" altLang="ja-JP" sz="1800" b="1" cap="none" spc="0">
            <a:ln>
              <a:noFill/>
            </a:ln>
            <a:solidFill>
              <a:schemeClr val="tx1"/>
            </a:solidFill>
            <a:effectLst/>
            <a:latin typeface="+mn-ea"/>
            <a:ea typeface="+mn-ea"/>
          </a:endParaRPr>
        </a:p>
        <a:p>
          <a:pPr algn="ctr"/>
          <a:r>
            <a:rPr kumimoji="1" lang="ja-JP" altLang="en-US" sz="1800" b="1" cap="none" spc="0">
              <a:ln>
                <a:noFill/>
              </a:ln>
              <a:solidFill>
                <a:schemeClr val="tx1"/>
              </a:solidFill>
              <a:effectLst/>
              <a:latin typeface="+mn-ea"/>
              <a:ea typeface="+mn-ea"/>
            </a:rPr>
            <a:t>補助用、自動入力</a:t>
          </a:r>
        </a:p>
      </xdr:txBody>
    </xdr:sp>
    <xdr:clientData/>
  </xdr:twoCellAnchor>
  <xdr:twoCellAnchor>
    <xdr:from>
      <xdr:col>6</xdr:col>
      <xdr:colOff>747713</xdr:colOff>
      <xdr:row>2</xdr:row>
      <xdr:rowOff>616744</xdr:rowOff>
    </xdr:from>
    <xdr:to>
      <xdr:col>9</xdr:col>
      <xdr:colOff>616745</xdr:colOff>
      <xdr:row>5</xdr:row>
      <xdr:rowOff>126205</xdr:rowOff>
    </xdr:to>
    <xdr:sp macro="" textlink="">
      <xdr:nvSpPr>
        <xdr:cNvPr id="22" name="吹き出し: 四角形 21">
          <a:extLst>
            <a:ext uri="{FF2B5EF4-FFF2-40B4-BE49-F238E27FC236}">
              <a16:creationId xmlns:a16="http://schemas.microsoft.com/office/drawing/2014/main" id="{E6ADB8DD-A72C-41BC-8646-542515011D94}"/>
            </a:ext>
          </a:extLst>
        </xdr:cNvPr>
        <xdr:cNvSpPr/>
      </xdr:nvSpPr>
      <xdr:spPr>
        <a:xfrm>
          <a:off x="5272088" y="1021557"/>
          <a:ext cx="2369345" cy="1140617"/>
        </a:xfrm>
        <a:prstGeom prst="wedgeRectCallout">
          <a:avLst>
            <a:gd name="adj1" fmla="val -125466"/>
            <a:gd name="adj2" fmla="val -7584"/>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b="1" cap="none" spc="0">
              <a:ln>
                <a:noFill/>
              </a:ln>
              <a:solidFill>
                <a:schemeClr val="tx1"/>
              </a:solidFill>
              <a:effectLst/>
              <a:latin typeface="+mn-ea"/>
              <a:ea typeface="+mn-ea"/>
            </a:rPr>
            <a:t>オレンジ色のエリア</a:t>
          </a:r>
          <a:endParaRPr kumimoji="1" lang="en-US" altLang="ja-JP" sz="1800" b="1" cap="none" spc="0">
            <a:ln>
              <a:noFill/>
            </a:ln>
            <a:solidFill>
              <a:schemeClr val="tx1"/>
            </a:solidFill>
            <a:effectLst/>
            <a:latin typeface="+mn-ea"/>
            <a:ea typeface="+mn-ea"/>
          </a:endParaRPr>
        </a:p>
        <a:p>
          <a:pPr algn="ctr"/>
          <a:r>
            <a:rPr kumimoji="1" lang="ja-JP" altLang="en-US" sz="1800" b="1" cap="none" spc="0">
              <a:ln>
                <a:noFill/>
              </a:ln>
              <a:solidFill>
                <a:schemeClr val="tx1"/>
              </a:solidFill>
              <a:effectLst/>
              <a:latin typeface="+mn-ea"/>
              <a:ea typeface="+mn-ea"/>
            </a:rPr>
            <a:t>すべて自動入力</a:t>
          </a:r>
        </a:p>
      </xdr:txBody>
    </xdr:sp>
    <xdr:clientData/>
  </xdr:twoCellAnchor>
  <xdr:twoCellAnchor editAs="oneCell">
    <xdr:from>
      <xdr:col>3</xdr:col>
      <xdr:colOff>982363</xdr:colOff>
      <xdr:row>18</xdr:row>
      <xdr:rowOff>300585</xdr:rowOff>
    </xdr:from>
    <xdr:to>
      <xdr:col>13</xdr:col>
      <xdr:colOff>182263</xdr:colOff>
      <xdr:row>22</xdr:row>
      <xdr:rowOff>234841</xdr:rowOff>
    </xdr:to>
    <xdr:pic>
      <xdr:nvPicPr>
        <xdr:cNvPr id="26" name="グラフィックス 25">
          <a:extLst>
            <a:ext uri="{FF2B5EF4-FFF2-40B4-BE49-F238E27FC236}">
              <a16:creationId xmlns:a16="http://schemas.microsoft.com/office/drawing/2014/main" id="{85375E53-905A-4B3A-ADAF-198D9F1A086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15601" y="6421569"/>
          <a:ext cx="7772400" cy="1308354"/>
        </a:xfrm>
        <a:prstGeom prst="rect">
          <a:avLst/>
        </a:prstGeom>
      </xdr:spPr>
    </xdr:pic>
    <xdr:clientData/>
  </xdr:twoCellAnchor>
  <xdr:twoCellAnchor editAs="oneCell">
    <xdr:from>
      <xdr:col>22</xdr:col>
      <xdr:colOff>650707</xdr:colOff>
      <xdr:row>36</xdr:row>
      <xdr:rowOff>15771</xdr:rowOff>
    </xdr:from>
    <xdr:to>
      <xdr:col>31</xdr:col>
      <xdr:colOff>131672</xdr:colOff>
      <xdr:row>39</xdr:row>
      <xdr:rowOff>231093</xdr:rowOff>
    </xdr:to>
    <xdr:pic>
      <xdr:nvPicPr>
        <xdr:cNvPr id="27" name="グラフィックス 26">
          <a:extLst>
            <a:ext uri="{FF2B5EF4-FFF2-40B4-BE49-F238E27FC236}">
              <a16:creationId xmlns:a16="http://schemas.microsoft.com/office/drawing/2014/main" id="{C0CDC18A-2E6C-413B-95DA-0BF5E8E3763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8154846" y="12741796"/>
          <a:ext cx="7772400" cy="1308354"/>
        </a:xfrm>
        <a:prstGeom prst="rect">
          <a:avLst/>
        </a:prstGeom>
      </xdr:spPr>
    </xdr:pic>
    <xdr:clientData/>
  </xdr:twoCellAnchor>
  <xdr:twoCellAnchor>
    <xdr:from>
      <xdr:col>23</xdr:col>
      <xdr:colOff>796353</xdr:colOff>
      <xdr:row>42</xdr:row>
      <xdr:rowOff>124918</xdr:rowOff>
    </xdr:from>
    <xdr:to>
      <xdr:col>28</xdr:col>
      <xdr:colOff>387460</xdr:colOff>
      <xdr:row>46</xdr:row>
      <xdr:rowOff>60607</xdr:rowOff>
    </xdr:to>
    <xdr:sp macro="" textlink="">
      <xdr:nvSpPr>
        <xdr:cNvPr id="28" name="テキスト ボックス 27">
          <a:extLst>
            <a:ext uri="{FF2B5EF4-FFF2-40B4-BE49-F238E27FC236}">
              <a16:creationId xmlns:a16="http://schemas.microsoft.com/office/drawing/2014/main" id="{A906DE4D-9E96-4914-B3E6-BC971C871F0B}"/>
            </a:ext>
          </a:extLst>
        </xdr:cNvPr>
        <xdr:cNvSpPr txBox="1"/>
      </xdr:nvSpPr>
      <xdr:spPr>
        <a:xfrm>
          <a:off x="19221763" y="14849631"/>
          <a:ext cx="4197459" cy="1372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●システム開発者：高　東升</a:t>
          </a:r>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t>●ドキュメント作成者：</a:t>
          </a:r>
          <a:r>
            <a:rPr kumimoji="1" lang="ja-JP" altLang="ja-JP" sz="1600" b="1">
              <a:solidFill>
                <a:schemeClr val="dk1"/>
              </a:solidFill>
              <a:effectLst/>
              <a:latin typeface="+mn-lt"/>
              <a:ea typeface="+mn-ea"/>
              <a:cs typeface="+mn-cs"/>
            </a:rPr>
            <a:t>高　東升</a:t>
          </a:r>
          <a:endParaRPr kumimoji="1" lang="en-US" altLang="ja-JP" sz="16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b="1">
            <a:effectLst/>
          </a:endParaRPr>
        </a:p>
        <a:p>
          <a:r>
            <a:rPr kumimoji="1" lang="ja-JP" altLang="en-US" sz="1600" b="1"/>
            <a:t>　　　　　　　　　　日付：</a:t>
          </a:r>
          <a:r>
            <a:rPr kumimoji="1" lang="en-US" altLang="ja-JP" sz="1600" b="1"/>
            <a:t>2024</a:t>
          </a:r>
          <a:r>
            <a:rPr kumimoji="1" lang="ja-JP" altLang="en-US" sz="1600" b="1"/>
            <a:t>年</a:t>
          </a:r>
          <a:r>
            <a:rPr kumimoji="1" lang="en-US" altLang="ja-JP" sz="1600" b="1"/>
            <a:t>7</a:t>
          </a:r>
          <a:r>
            <a:rPr kumimoji="1" lang="ja-JP" altLang="en-US" sz="1600" b="1"/>
            <a:t>月</a:t>
          </a:r>
          <a:r>
            <a:rPr kumimoji="1" lang="en-US" altLang="ja-JP" sz="1600" b="1"/>
            <a:t>25</a:t>
          </a:r>
          <a:r>
            <a:rPr kumimoji="1" lang="ja-JP" altLang="en-US" sz="1600" b="1"/>
            <a:t>日</a:t>
          </a:r>
          <a:endParaRPr kumimoji="1" lang="en-US" altLang="ja-JP" sz="1600" b="1"/>
        </a:p>
      </xdr:txBody>
    </xdr:sp>
    <xdr:clientData/>
  </xdr:twoCellAnchor>
  <xdr:twoCellAnchor>
    <xdr:from>
      <xdr:col>17</xdr:col>
      <xdr:colOff>46843</xdr:colOff>
      <xdr:row>1</xdr:row>
      <xdr:rowOff>109304</xdr:rowOff>
    </xdr:from>
    <xdr:to>
      <xdr:col>19</xdr:col>
      <xdr:colOff>461312</xdr:colOff>
      <xdr:row>2</xdr:row>
      <xdr:rowOff>875789</xdr:rowOff>
    </xdr:to>
    <xdr:sp macro="" textlink="">
      <xdr:nvSpPr>
        <xdr:cNvPr id="20" name="吹き出し: 左矢印 19">
          <a:extLst>
            <a:ext uri="{FF2B5EF4-FFF2-40B4-BE49-F238E27FC236}">
              <a16:creationId xmlns:a16="http://schemas.microsoft.com/office/drawing/2014/main" id="{93E4494A-2B51-4456-A386-7B6599FFEB2C}"/>
            </a:ext>
          </a:extLst>
        </xdr:cNvPr>
        <xdr:cNvSpPr/>
      </xdr:nvSpPr>
      <xdr:spPr>
        <a:xfrm>
          <a:off x="13459917" y="359140"/>
          <a:ext cx="1944715" cy="922633"/>
        </a:xfrm>
        <a:prstGeom prst="leftArrowCallout">
          <a:avLst>
            <a:gd name="adj1" fmla="val 25000"/>
            <a:gd name="adj2" fmla="val 25000"/>
            <a:gd name="adj3" fmla="val 25000"/>
            <a:gd name="adj4" fmla="val 84103"/>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af-ZA" altLang="ja-JP" sz="1100" b="1">
              <a:solidFill>
                <a:srgbClr val="FF0000"/>
              </a:solidFill>
            </a:rPr>
            <a:t>LOGO</a:t>
          </a:r>
          <a:r>
            <a:rPr kumimoji="1" lang="ja-JP" altLang="en-US" sz="1100" b="1">
              <a:solidFill>
                <a:srgbClr val="FF0000"/>
              </a:solidFill>
            </a:rPr>
            <a:t>を押すと、発注書を手動的に初期化、作業シートに戻る</a:t>
          </a:r>
        </a:p>
      </xdr:txBody>
    </xdr:sp>
    <xdr:clientData/>
  </xdr:twoCellAnchor>
  <xdr:twoCellAnchor>
    <xdr:from>
      <xdr:col>17</xdr:col>
      <xdr:colOff>136765</xdr:colOff>
      <xdr:row>12</xdr:row>
      <xdr:rowOff>93464</xdr:rowOff>
    </xdr:from>
    <xdr:to>
      <xdr:col>19</xdr:col>
      <xdr:colOff>412880</xdr:colOff>
      <xdr:row>15</xdr:row>
      <xdr:rowOff>488221</xdr:rowOff>
    </xdr:to>
    <xdr:sp macro="" textlink="">
      <xdr:nvSpPr>
        <xdr:cNvPr id="23" name="吹き出し: 下矢印 22">
          <a:extLst>
            <a:ext uri="{FF2B5EF4-FFF2-40B4-BE49-F238E27FC236}">
              <a16:creationId xmlns:a16="http://schemas.microsoft.com/office/drawing/2014/main" id="{8DD35508-B21E-4F5F-92B0-38008045C312}"/>
            </a:ext>
          </a:extLst>
        </xdr:cNvPr>
        <xdr:cNvSpPr/>
      </xdr:nvSpPr>
      <xdr:spPr>
        <a:xfrm>
          <a:off x="13549839" y="4090841"/>
          <a:ext cx="1806361" cy="1191110"/>
        </a:xfrm>
        <a:prstGeom prst="downArrowCallou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もう一度確認、特に問題がなければ、押すと送信</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19049</xdr:colOff>
      <xdr:row>0</xdr:row>
      <xdr:rowOff>57150</xdr:rowOff>
    </xdr:from>
    <xdr:to>
      <xdr:col>2</xdr:col>
      <xdr:colOff>19050</xdr:colOff>
      <xdr:row>0</xdr:row>
      <xdr:rowOff>419101</xdr:rowOff>
    </xdr:to>
    <xdr:pic>
      <xdr:nvPicPr>
        <xdr:cNvPr id="2" name="図 1">
          <a:extLst>
            <a:ext uri="{FF2B5EF4-FFF2-40B4-BE49-F238E27FC236}">
              <a16:creationId xmlns:a16="http://schemas.microsoft.com/office/drawing/2014/main" id="{66D4FE12-8153-467A-A8CB-24F5D11BA1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 y="57150"/>
          <a:ext cx="361951" cy="3619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11</xdr:col>
      <xdr:colOff>747709</xdr:colOff>
      <xdr:row>11</xdr:row>
      <xdr:rowOff>28576</xdr:rowOff>
    </xdr:from>
    <xdr:to>
      <xdr:col>15</xdr:col>
      <xdr:colOff>838200</xdr:colOff>
      <xdr:row>20</xdr:row>
      <xdr:rowOff>219076</xdr:rowOff>
    </xdr:to>
    <mc:AlternateContent xmlns:mc="http://schemas.openxmlformats.org/markup-compatibility/2006">
      <mc:Choice xmlns:we="http://schemas.microsoft.com/office/webextensions/webextension/2010/11" Requires="we">
        <xdr:graphicFrame macro="">
          <xdr:nvGraphicFramePr>
            <xdr:cNvPr id="3" name="アドイン 2">
              <a:extLst>
                <a:ext uri="{FF2B5EF4-FFF2-40B4-BE49-F238E27FC236}">
                  <a16:creationId xmlns:a16="http://schemas.microsoft.com/office/drawing/2014/main" id="{06D5CE60-0F83-4247-828F-74BDF3E9CE59}"/>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2"/>
            </a:graphicData>
          </a:graphic>
        </xdr:graphicFrame>
      </mc:Choice>
      <mc:Fallback>
        <xdr:pic>
          <xdr:nvPicPr>
            <xdr:cNvPr id="3" name="アドイン 2">
              <a:extLst>
                <a:ext uri="{FF2B5EF4-FFF2-40B4-BE49-F238E27FC236}">
                  <a16:creationId xmlns:a16="http://schemas.microsoft.com/office/drawing/2014/main" id="{06D5CE60-0F83-4247-828F-74BDF3E9CE59}"/>
                </a:ext>
              </a:extLst>
            </xdr:cNvPr>
            <xdr:cNvPicPr/>
          </xdr:nvPicPr>
          <xdr:blipFill>
            <a:blip xmlns:r="http://schemas.openxmlformats.org/officeDocument/2006/relationships" r:embed="rId3"/>
            <a:stretch>
              <a:fillRect/>
            </a:stretch>
          </xdr:blipFill>
          <xdr:spPr>
            <a:prstGeom prst="rect">
              <a:avLst/>
            </a:prstGeom>
          </xdr:spPr>
        </xdr:pic>
      </mc:Fallback>
    </mc:AlternateContent>
    <xdr:clientData/>
  </xdr:twoCellAnchor>
  <xdr:twoCellAnchor editAs="oneCell">
    <xdr:from>
      <xdr:col>11</xdr:col>
      <xdr:colOff>46525</xdr:colOff>
      <xdr:row>10</xdr:row>
      <xdr:rowOff>11861</xdr:rowOff>
    </xdr:from>
    <xdr:to>
      <xdr:col>11</xdr:col>
      <xdr:colOff>452426</xdr:colOff>
      <xdr:row>11</xdr:row>
      <xdr:rowOff>7327</xdr:rowOff>
    </xdr:to>
    <xdr:pic>
      <xdr:nvPicPr>
        <xdr:cNvPr id="4" name="図 3">
          <a:extLst>
            <a:ext uri="{FF2B5EF4-FFF2-40B4-BE49-F238E27FC236}">
              <a16:creationId xmlns:a16="http://schemas.microsoft.com/office/drawing/2014/main" id="{152FDA0B-59AD-4A65-940E-274F9BD094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rot="20822814">
          <a:off x="6999775" y="5488736"/>
          <a:ext cx="405901" cy="347891"/>
        </a:xfrm>
        <a:prstGeom prst="rect">
          <a:avLst/>
        </a:prstGeom>
      </xdr:spPr>
    </xdr:pic>
    <xdr:clientData/>
  </xdr:twoCellAnchor>
  <xdr:twoCellAnchor editAs="oneCell">
    <xdr:from>
      <xdr:col>17</xdr:col>
      <xdr:colOff>53174</xdr:colOff>
      <xdr:row>10</xdr:row>
      <xdr:rowOff>1614</xdr:rowOff>
    </xdr:from>
    <xdr:to>
      <xdr:col>17</xdr:col>
      <xdr:colOff>397509</xdr:colOff>
      <xdr:row>10</xdr:row>
      <xdr:rowOff>345949</xdr:rowOff>
    </xdr:to>
    <xdr:pic>
      <xdr:nvPicPr>
        <xdr:cNvPr id="5" name="図 4">
          <a:extLst>
            <a:ext uri="{FF2B5EF4-FFF2-40B4-BE49-F238E27FC236}">
              <a16:creationId xmlns:a16="http://schemas.microsoft.com/office/drawing/2014/main" id="{04312DA4-951A-4A24-8DF7-B876760EE77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r:id="rId7"/>
            </a:ext>
          </a:extLst>
        </a:blip>
        <a:stretch>
          <a:fillRect/>
        </a:stretch>
      </xdr:blipFill>
      <xdr:spPr>
        <a:xfrm rot="20405902">
          <a:off x="11578424" y="5478489"/>
          <a:ext cx="344335" cy="344335"/>
        </a:xfrm>
        <a:prstGeom prst="rect">
          <a:avLst/>
        </a:prstGeom>
      </xdr:spPr>
    </xdr:pic>
    <xdr:clientData/>
  </xdr:twoCellAnchor>
  <xdr:twoCellAnchor>
    <xdr:from>
      <xdr:col>2</xdr:col>
      <xdr:colOff>190499</xdr:colOff>
      <xdr:row>0</xdr:row>
      <xdr:rowOff>76200</xdr:rowOff>
    </xdr:from>
    <xdr:to>
      <xdr:col>2</xdr:col>
      <xdr:colOff>1819275</xdr:colOff>
      <xdr:row>0</xdr:row>
      <xdr:rowOff>409575</xdr:rowOff>
    </xdr:to>
    <xdr:sp macro="[0]!A翌月のシートを作成" textlink="">
      <xdr:nvSpPr>
        <xdr:cNvPr id="6" name="四角形: 角を丸くする 5">
          <a:extLst>
            <a:ext uri="{FF2B5EF4-FFF2-40B4-BE49-F238E27FC236}">
              <a16:creationId xmlns:a16="http://schemas.microsoft.com/office/drawing/2014/main" id="{D7F52305-F384-4472-8FF3-04B797A62C92}"/>
            </a:ext>
          </a:extLst>
        </xdr:cNvPr>
        <xdr:cNvSpPr/>
      </xdr:nvSpPr>
      <xdr:spPr>
        <a:xfrm>
          <a:off x="723899" y="76200"/>
          <a:ext cx="1628776" cy="3333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rPr>
            <a:t>翌月のシートを作成</a:t>
          </a:r>
        </a:p>
      </xdr:txBody>
    </xdr:sp>
    <xdr:clientData/>
  </xdr:twoCellAnchor>
  <xdr:twoCellAnchor>
    <xdr:from>
      <xdr:col>2</xdr:col>
      <xdr:colOff>1956494</xdr:colOff>
      <xdr:row>0</xdr:row>
      <xdr:rowOff>85359</xdr:rowOff>
    </xdr:from>
    <xdr:to>
      <xdr:col>5</xdr:col>
      <xdr:colOff>337704</xdr:colOff>
      <xdr:row>0</xdr:row>
      <xdr:rowOff>418734</xdr:rowOff>
    </xdr:to>
    <xdr:sp macro="[0]!B新しい空白の行を挿入" textlink="">
      <xdr:nvSpPr>
        <xdr:cNvPr id="7" name="四角形: 角を丸くする 6">
          <a:extLst>
            <a:ext uri="{FF2B5EF4-FFF2-40B4-BE49-F238E27FC236}">
              <a16:creationId xmlns:a16="http://schemas.microsoft.com/office/drawing/2014/main" id="{C63427EE-BFAB-4DED-B14E-EE38A3D88373}"/>
            </a:ext>
          </a:extLst>
        </xdr:cNvPr>
        <xdr:cNvSpPr/>
      </xdr:nvSpPr>
      <xdr:spPr>
        <a:xfrm>
          <a:off x="2489894" y="85359"/>
          <a:ext cx="1753060" cy="3333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b="1">
              <a:solidFill>
                <a:schemeClr val="lt1"/>
              </a:solidFill>
              <a:effectLst/>
              <a:latin typeface="+mn-lt"/>
              <a:ea typeface="+mn-ea"/>
              <a:cs typeface="+mn-cs"/>
            </a:rPr>
            <a:t>新しい空白の行を挿入</a:t>
          </a:r>
          <a:endParaRPr lang="ja-JP" altLang="ja-JP" sz="1100">
            <a:effectLst/>
          </a:endParaRPr>
        </a:p>
      </xdr:txBody>
    </xdr:sp>
    <xdr:clientData/>
  </xdr:twoCellAnchor>
  <xdr:twoCellAnchor>
    <xdr:from>
      <xdr:col>5</xdr:col>
      <xdr:colOff>450410</xdr:colOff>
      <xdr:row>0</xdr:row>
      <xdr:rowOff>93518</xdr:rowOff>
    </xdr:from>
    <xdr:to>
      <xdr:col>7</xdr:col>
      <xdr:colOff>656497</xdr:colOff>
      <xdr:row>0</xdr:row>
      <xdr:rowOff>426893</xdr:rowOff>
    </xdr:to>
    <xdr:sp macro="[0]!C退場要員の行を削除" textlink="">
      <xdr:nvSpPr>
        <xdr:cNvPr id="8" name="四角形: 角を丸くする 7">
          <a:extLst>
            <a:ext uri="{FF2B5EF4-FFF2-40B4-BE49-F238E27FC236}">
              <a16:creationId xmlns:a16="http://schemas.microsoft.com/office/drawing/2014/main" id="{70616B32-1236-4CB3-81DB-4E77F4D38C36}"/>
            </a:ext>
          </a:extLst>
        </xdr:cNvPr>
        <xdr:cNvSpPr/>
      </xdr:nvSpPr>
      <xdr:spPr>
        <a:xfrm>
          <a:off x="4355660" y="93518"/>
          <a:ext cx="1615787" cy="3333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lt1"/>
              </a:solidFill>
              <a:effectLst/>
              <a:latin typeface="+mn-lt"/>
              <a:ea typeface="+mn-ea"/>
              <a:cs typeface="+mn-cs"/>
            </a:rPr>
            <a:t>退場要員の行を削除</a:t>
          </a:r>
          <a:endParaRPr lang="ja-JP" altLang="ja-JP" sz="1100">
            <a:effectLst/>
          </a:endParaRPr>
        </a:p>
      </xdr:txBody>
    </xdr:sp>
    <xdr:clientData/>
  </xdr:twoCellAnchor>
  <xdr:twoCellAnchor>
    <xdr:from>
      <xdr:col>8</xdr:col>
      <xdr:colOff>81985</xdr:colOff>
      <xdr:row>0</xdr:row>
      <xdr:rowOff>85362</xdr:rowOff>
    </xdr:from>
    <xdr:to>
      <xdr:col>11</xdr:col>
      <xdr:colOff>755073</xdr:colOff>
      <xdr:row>0</xdr:row>
      <xdr:rowOff>418737</xdr:rowOff>
    </xdr:to>
    <xdr:sp macro="[0]!D発注書の帳票を発行" textlink="">
      <xdr:nvSpPr>
        <xdr:cNvPr id="9" name="四角形: 角を丸くする 8">
          <a:extLst>
            <a:ext uri="{FF2B5EF4-FFF2-40B4-BE49-F238E27FC236}">
              <a16:creationId xmlns:a16="http://schemas.microsoft.com/office/drawing/2014/main" id="{9FDB0646-6ED1-4D54-AB69-1D862AF5A461}"/>
            </a:ext>
          </a:extLst>
        </xdr:cNvPr>
        <xdr:cNvSpPr/>
      </xdr:nvSpPr>
      <xdr:spPr>
        <a:xfrm>
          <a:off x="6101785" y="85362"/>
          <a:ext cx="1606538" cy="3333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lt1"/>
              </a:solidFill>
              <a:effectLst/>
              <a:latin typeface="+mn-lt"/>
              <a:ea typeface="+mn-ea"/>
              <a:cs typeface="+mn-cs"/>
            </a:rPr>
            <a:t>発注書の帳票を発行</a:t>
          </a:r>
          <a:endParaRPr lang="ja-JP" altLang="ja-JP" sz="1100">
            <a:effectLst/>
          </a:endParaRPr>
        </a:p>
      </xdr:txBody>
    </xdr:sp>
    <xdr:clientData/>
  </xdr:twoCellAnchor>
  <xdr:twoCellAnchor editAs="oneCell">
    <xdr:from>
      <xdr:col>1</xdr:col>
      <xdr:colOff>29717</xdr:colOff>
      <xdr:row>10</xdr:row>
      <xdr:rowOff>28574</xdr:rowOff>
    </xdr:from>
    <xdr:to>
      <xdr:col>2</xdr:col>
      <xdr:colOff>11428</xdr:colOff>
      <xdr:row>10</xdr:row>
      <xdr:rowOff>342899</xdr:rowOff>
    </xdr:to>
    <xdr:pic>
      <xdr:nvPicPr>
        <xdr:cNvPr id="10" name="グラフィックス 9">
          <a:extLst>
            <a:ext uri="{FF2B5EF4-FFF2-40B4-BE49-F238E27FC236}">
              <a16:creationId xmlns:a16="http://schemas.microsoft.com/office/drawing/2014/main" id="{4B268888-B3E2-4C6B-8F27-BDDFA99EE384}"/>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 uri="{837473B0-CC2E-450A-ABE3-18F120FF3D39}">
              <a1611:picAttrSrcUrl xmlns:a1611="http://schemas.microsoft.com/office/drawing/2016/11/main" r:id="rId10"/>
            </a:ext>
          </a:extLst>
        </a:blip>
        <a:stretch>
          <a:fillRect/>
        </a:stretch>
      </xdr:blipFill>
      <xdr:spPr>
        <a:xfrm>
          <a:off x="201167" y="5505449"/>
          <a:ext cx="343661" cy="314325"/>
        </a:xfrm>
        <a:prstGeom prst="rect">
          <a:avLst/>
        </a:prstGeom>
      </xdr:spPr>
    </xdr:pic>
    <xdr:clientData/>
  </xdr:twoCellAnchor>
  <xdr:twoCellAnchor>
    <xdr:from>
      <xdr:col>17</xdr:col>
      <xdr:colOff>612880</xdr:colOff>
      <xdr:row>0</xdr:row>
      <xdr:rowOff>88369</xdr:rowOff>
    </xdr:from>
    <xdr:to>
      <xdr:col>18</xdr:col>
      <xdr:colOff>236393</xdr:colOff>
      <xdr:row>0</xdr:row>
      <xdr:rowOff>434277</xdr:rowOff>
    </xdr:to>
    <xdr:sp macro="[0]!J取引先と仕入先移動" textlink="">
      <xdr:nvSpPr>
        <xdr:cNvPr id="11" name="四角形: 角を丸くする 10">
          <a:extLst>
            <a:ext uri="{FF2B5EF4-FFF2-40B4-BE49-F238E27FC236}">
              <a16:creationId xmlns:a16="http://schemas.microsoft.com/office/drawing/2014/main" id="{18975305-0C99-41DD-8394-67DB09FDC306}"/>
            </a:ext>
          </a:extLst>
        </xdr:cNvPr>
        <xdr:cNvSpPr/>
      </xdr:nvSpPr>
      <xdr:spPr>
        <a:xfrm>
          <a:off x="12138130" y="88369"/>
          <a:ext cx="1623763"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基本契約書雛形を送信</a:t>
          </a:r>
          <a:endParaRPr lang="ja-JP" altLang="ja-JP" sz="1100" b="1">
            <a:effectLst/>
          </a:endParaRPr>
        </a:p>
      </xdr:txBody>
    </xdr:sp>
    <xdr:clientData/>
  </xdr:twoCellAnchor>
  <xdr:twoCellAnchor>
    <xdr:from>
      <xdr:col>18</xdr:col>
      <xdr:colOff>375621</xdr:colOff>
      <xdr:row>0</xdr:row>
      <xdr:rowOff>79710</xdr:rowOff>
    </xdr:from>
    <xdr:to>
      <xdr:col>22</xdr:col>
      <xdr:colOff>59748</xdr:colOff>
      <xdr:row>0</xdr:row>
      <xdr:rowOff>425618</xdr:rowOff>
    </xdr:to>
    <xdr:sp macro="[0]!L要員合格時連絡移動" textlink="">
      <xdr:nvSpPr>
        <xdr:cNvPr id="12" name="四角形: 角を丸くする 11">
          <a:extLst>
            <a:ext uri="{FF2B5EF4-FFF2-40B4-BE49-F238E27FC236}">
              <a16:creationId xmlns:a16="http://schemas.microsoft.com/office/drawing/2014/main" id="{79CEDCF2-E1CD-411A-BE7B-65005B185765}"/>
            </a:ext>
          </a:extLst>
        </xdr:cNvPr>
        <xdr:cNvSpPr/>
      </xdr:nvSpPr>
      <xdr:spPr>
        <a:xfrm>
          <a:off x="13901121" y="79710"/>
          <a:ext cx="1627227"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要員合格の連絡を送信</a:t>
          </a:r>
          <a:endParaRPr lang="ja-JP" altLang="ja-JP" sz="1100" b="1">
            <a:effectLst/>
          </a:endParaRPr>
        </a:p>
      </xdr:txBody>
    </xdr:sp>
    <xdr:clientData/>
  </xdr:twoCellAnchor>
  <xdr:twoCellAnchor>
    <xdr:from>
      <xdr:col>12</xdr:col>
      <xdr:colOff>98437</xdr:colOff>
      <xdr:row>0</xdr:row>
      <xdr:rowOff>85361</xdr:rowOff>
    </xdr:from>
    <xdr:to>
      <xdr:col>14</xdr:col>
      <xdr:colOff>214746</xdr:colOff>
      <xdr:row>0</xdr:row>
      <xdr:rowOff>418736</xdr:rowOff>
    </xdr:to>
    <xdr:sp macro="[0]!F請求書の帳票を発行" textlink="">
      <xdr:nvSpPr>
        <xdr:cNvPr id="13" name="四角形: 角を丸くする 12">
          <a:extLst>
            <a:ext uri="{FF2B5EF4-FFF2-40B4-BE49-F238E27FC236}">
              <a16:creationId xmlns:a16="http://schemas.microsoft.com/office/drawing/2014/main" id="{380CF3CB-9CCB-4713-850F-218943CB5E5E}"/>
            </a:ext>
          </a:extLst>
        </xdr:cNvPr>
        <xdr:cNvSpPr/>
      </xdr:nvSpPr>
      <xdr:spPr>
        <a:xfrm>
          <a:off x="7823212" y="85361"/>
          <a:ext cx="1697459" cy="3333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lt1"/>
              </a:solidFill>
              <a:effectLst/>
              <a:latin typeface="+mn-lt"/>
              <a:ea typeface="+mn-ea"/>
              <a:cs typeface="+mn-cs"/>
            </a:rPr>
            <a:t>請求書</a:t>
          </a:r>
          <a:r>
            <a:rPr kumimoji="1" lang="ja-JP" altLang="ja-JP" sz="1100" b="1">
              <a:solidFill>
                <a:schemeClr val="lt1"/>
              </a:solidFill>
              <a:effectLst/>
              <a:latin typeface="+mn-lt"/>
              <a:ea typeface="+mn-ea"/>
              <a:cs typeface="+mn-cs"/>
            </a:rPr>
            <a:t>の帳票を</a:t>
          </a:r>
          <a:r>
            <a:rPr kumimoji="1" lang="ja-JP" altLang="en-US" sz="1100" b="1">
              <a:solidFill>
                <a:schemeClr val="lt1"/>
              </a:solidFill>
              <a:effectLst/>
              <a:latin typeface="+mn-lt"/>
              <a:ea typeface="+mn-ea"/>
              <a:cs typeface="+mn-cs"/>
            </a:rPr>
            <a:t>発行</a:t>
          </a:r>
          <a:endParaRPr lang="ja-JP" altLang="ja-JP" sz="1100">
            <a:effectLst/>
          </a:endParaRPr>
        </a:p>
      </xdr:txBody>
    </xdr:sp>
    <xdr:clientData/>
  </xdr:twoCellAnchor>
  <xdr:twoCellAnchor>
    <xdr:from>
      <xdr:col>22</xdr:col>
      <xdr:colOff>203306</xdr:colOff>
      <xdr:row>0</xdr:row>
      <xdr:rowOff>80575</xdr:rowOff>
    </xdr:from>
    <xdr:to>
      <xdr:col>26</xdr:col>
      <xdr:colOff>379269</xdr:colOff>
      <xdr:row>0</xdr:row>
      <xdr:rowOff>426483</xdr:rowOff>
    </xdr:to>
    <xdr:sp macro="[0]!N営業活動報告表移動" textlink="">
      <xdr:nvSpPr>
        <xdr:cNvPr id="14" name="四角形: 角を丸くする 13">
          <a:extLst>
            <a:ext uri="{FF2B5EF4-FFF2-40B4-BE49-F238E27FC236}">
              <a16:creationId xmlns:a16="http://schemas.microsoft.com/office/drawing/2014/main" id="{079A9A45-8843-4A17-9B40-036625B0EDE6}"/>
            </a:ext>
          </a:extLst>
        </xdr:cNvPr>
        <xdr:cNvSpPr/>
      </xdr:nvSpPr>
      <xdr:spPr>
        <a:xfrm>
          <a:off x="15671906" y="80575"/>
          <a:ext cx="1623763"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営業活動報告を確認</a:t>
          </a:r>
          <a:endParaRPr lang="ja-JP" altLang="ja-JP" sz="1100" b="1">
            <a:effectLst/>
          </a:endParaRPr>
        </a:p>
      </xdr:txBody>
    </xdr:sp>
    <xdr:clientData/>
  </xdr:twoCellAnchor>
  <xdr:twoCellAnchor>
    <xdr:from>
      <xdr:col>14</xdr:col>
      <xdr:colOff>337427</xdr:colOff>
      <xdr:row>0</xdr:row>
      <xdr:rowOff>94021</xdr:rowOff>
    </xdr:from>
    <xdr:to>
      <xdr:col>16</xdr:col>
      <xdr:colOff>110836</xdr:colOff>
      <xdr:row>0</xdr:row>
      <xdr:rowOff>427396</xdr:rowOff>
    </xdr:to>
    <xdr:sp macro="[0]!H見積書の帳票を発行" textlink="">
      <xdr:nvSpPr>
        <xdr:cNvPr id="15" name="四角形: 角を丸くする 14">
          <a:extLst>
            <a:ext uri="{FF2B5EF4-FFF2-40B4-BE49-F238E27FC236}">
              <a16:creationId xmlns:a16="http://schemas.microsoft.com/office/drawing/2014/main" id="{A1CE278A-DB81-47BE-B039-036F7B9DFB98}"/>
            </a:ext>
          </a:extLst>
        </xdr:cNvPr>
        <xdr:cNvSpPr/>
      </xdr:nvSpPr>
      <xdr:spPr>
        <a:xfrm>
          <a:off x="9643352" y="94021"/>
          <a:ext cx="1611734" cy="333375"/>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lt1"/>
              </a:solidFill>
              <a:effectLst/>
              <a:latin typeface="+mn-lt"/>
              <a:ea typeface="+mn-ea"/>
              <a:cs typeface="+mn-cs"/>
            </a:rPr>
            <a:t>見積書</a:t>
          </a:r>
          <a:r>
            <a:rPr kumimoji="1" lang="ja-JP" altLang="ja-JP" sz="1100" b="1">
              <a:solidFill>
                <a:schemeClr val="lt1"/>
              </a:solidFill>
              <a:effectLst/>
              <a:latin typeface="+mn-lt"/>
              <a:ea typeface="+mn-ea"/>
              <a:cs typeface="+mn-cs"/>
            </a:rPr>
            <a:t>の帳票を</a:t>
          </a:r>
          <a:r>
            <a:rPr kumimoji="1" lang="ja-JP" altLang="en-US" sz="1100" b="1">
              <a:solidFill>
                <a:schemeClr val="lt1"/>
              </a:solidFill>
              <a:effectLst/>
              <a:latin typeface="+mn-lt"/>
              <a:ea typeface="+mn-ea"/>
              <a:cs typeface="+mn-cs"/>
            </a:rPr>
            <a:t>発行</a:t>
          </a:r>
          <a:endParaRPr lang="ja-JP" altLang="ja-JP" sz="1100">
            <a:effectLst/>
          </a:endParaRPr>
        </a:p>
      </xdr:txBody>
    </xdr:sp>
    <xdr:clientData/>
  </xdr:twoCellAnchor>
  <xdr:twoCellAnchor>
    <xdr:from>
      <xdr:col>31</xdr:col>
      <xdr:colOff>248334</xdr:colOff>
      <xdr:row>0</xdr:row>
      <xdr:rowOff>79709</xdr:rowOff>
    </xdr:from>
    <xdr:to>
      <xdr:col>33</xdr:col>
      <xdr:colOff>186172</xdr:colOff>
      <xdr:row>0</xdr:row>
      <xdr:rowOff>425617</xdr:rowOff>
    </xdr:to>
    <xdr:sp macro="[0]!P取引先別の利益統計" textlink="">
      <xdr:nvSpPr>
        <xdr:cNvPr id="16" name="四角形: 角を丸くする 15">
          <a:extLst>
            <a:ext uri="{FF2B5EF4-FFF2-40B4-BE49-F238E27FC236}">
              <a16:creationId xmlns:a16="http://schemas.microsoft.com/office/drawing/2014/main" id="{D47F8473-B5FF-42F9-9369-BF2A3F595DAA}"/>
            </a:ext>
          </a:extLst>
        </xdr:cNvPr>
        <xdr:cNvSpPr/>
      </xdr:nvSpPr>
      <xdr:spPr>
        <a:xfrm>
          <a:off x="19841259" y="79709"/>
          <a:ext cx="1747588"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取引先別の利益統計</a:t>
          </a:r>
          <a:endParaRPr lang="ja-JP" altLang="ja-JP" sz="1100" b="1">
            <a:effectLst/>
          </a:endParaRPr>
        </a:p>
      </xdr:txBody>
    </xdr:sp>
    <xdr:clientData/>
  </xdr:twoCellAnchor>
  <xdr:twoCellAnchor>
    <xdr:from>
      <xdr:col>33</xdr:col>
      <xdr:colOff>338390</xdr:colOff>
      <xdr:row>0</xdr:row>
      <xdr:rowOff>79709</xdr:rowOff>
    </xdr:from>
    <xdr:to>
      <xdr:col>35</xdr:col>
      <xdr:colOff>606140</xdr:colOff>
      <xdr:row>0</xdr:row>
      <xdr:rowOff>425617</xdr:rowOff>
    </xdr:to>
    <xdr:sp macro="[0]!Q事業年度の売上高統計" textlink="">
      <xdr:nvSpPr>
        <xdr:cNvPr id="17" name="四角形: 角を丸くする 16">
          <a:extLst>
            <a:ext uri="{FF2B5EF4-FFF2-40B4-BE49-F238E27FC236}">
              <a16:creationId xmlns:a16="http://schemas.microsoft.com/office/drawing/2014/main" id="{25DEF991-2654-4BBE-A5B9-0C86F4B18825}"/>
            </a:ext>
          </a:extLst>
        </xdr:cNvPr>
        <xdr:cNvSpPr/>
      </xdr:nvSpPr>
      <xdr:spPr>
        <a:xfrm>
          <a:off x="21741065" y="79709"/>
          <a:ext cx="1677450"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事業年度の売上高統計</a:t>
          </a:r>
          <a:endParaRPr lang="ja-JP" altLang="ja-JP" sz="1100" b="1">
            <a:effectLst/>
          </a:endParaRPr>
        </a:p>
      </xdr:txBody>
    </xdr:sp>
    <xdr:clientData/>
  </xdr:twoCellAnchor>
  <xdr:twoCellAnchor>
    <xdr:from>
      <xdr:col>36</xdr:col>
      <xdr:colOff>73423</xdr:colOff>
      <xdr:row>0</xdr:row>
      <xdr:rowOff>89234</xdr:rowOff>
    </xdr:from>
    <xdr:to>
      <xdr:col>37</xdr:col>
      <xdr:colOff>935186</xdr:colOff>
      <xdr:row>0</xdr:row>
      <xdr:rowOff>435142</xdr:rowOff>
    </xdr:to>
    <xdr:sp macro="[0]!R事業年度の粗利統計" textlink="">
      <xdr:nvSpPr>
        <xdr:cNvPr id="18" name="四角形: 角を丸くする 17">
          <a:extLst>
            <a:ext uri="{FF2B5EF4-FFF2-40B4-BE49-F238E27FC236}">
              <a16:creationId xmlns:a16="http://schemas.microsoft.com/office/drawing/2014/main" id="{6D7B0E57-B71D-45A0-9801-11A4E793592E}"/>
            </a:ext>
          </a:extLst>
        </xdr:cNvPr>
        <xdr:cNvSpPr/>
      </xdr:nvSpPr>
      <xdr:spPr>
        <a:xfrm>
          <a:off x="23590648" y="89234"/>
          <a:ext cx="1528513"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事業年度の粗利統計</a:t>
          </a:r>
          <a:endParaRPr lang="ja-JP" altLang="ja-JP" sz="1100" b="1">
            <a:effectLst/>
          </a:endParaRPr>
        </a:p>
      </xdr:txBody>
    </xdr:sp>
    <xdr:clientData/>
  </xdr:twoCellAnchor>
  <xdr:twoCellAnchor>
    <xdr:from>
      <xdr:col>39</xdr:col>
      <xdr:colOff>436419</xdr:colOff>
      <xdr:row>9</xdr:row>
      <xdr:rowOff>173181</xdr:rowOff>
    </xdr:from>
    <xdr:to>
      <xdr:col>45</xdr:col>
      <xdr:colOff>4078</xdr:colOff>
      <xdr:row>22</xdr:row>
      <xdr:rowOff>256724</xdr:rowOff>
    </xdr:to>
    <xdr:graphicFrame macro="">
      <xdr:nvGraphicFramePr>
        <xdr:cNvPr id="19" name="グラフ 18">
          <a:extLst>
            <a:ext uri="{FF2B5EF4-FFF2-40B4-BE49-F238E27FC236}">
              <a16:creationId xmlns:a16="http://schemas.microsoft.com/office/drawing/2014/main" id="{76D741AD-EB6D-4B35-8491-59CEAC3A7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1121175</xdr:colOff>
      <xdr:row>0</xdr:row>
      <xdr:rowOff>279734</xdr:rowOff>
    </xdr:from>
    <xdr:to>
      <xdr:col>39</xdr:col>
      <xdr:colOff>659822</xdr:colOff>
      <xdr:row>0</xdr:row>
      <xdr:rowOff>441734</xdr:rowOff>
    </xdr:to>
    <xdr:sp macro="[0]!S統計データを一括削除" textlink="">
      <xdr:nvSpPr>
        <xdr:cNvPr id="20" name="四角形: 角を丸くする 19">
          <a:extLst>
            <a:ext uri="{FF2B5EF4-FFF2-40B4-BE49-F238E27FC236}">
              <a16:creationId xmlns:a16="http://schemas.microsoft.com/office/drawing/2014/main" id="{FB7F7E26-D4CC-412A-BC75-94062419889B}"/>
            </a:ext>
          </a:extLst>
        </xdr:cNvPr>
        <xdr:cNvSpPr/>
      </xdr:nvSpPr>
      <xdr:spPr>
        <a:xfrm>
          <a:off x="25305150" y="279734"/>
          <a:ext cx="1348397" cy="162000"/>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統計</a:t>
          </a:r>
          <a:r>
            <a:rPr lang="en-US" altLang="ja-JP" sz="1100" b="1">
              <a:effectLst/>
            </a:rPr>
            <a:t>DT</a:t>
          </a:r>
          <a:r>
            <a:rPr lang="ja-JP" altLang="en-US" sz="1100" b="1">
              <a:effectLst/>
            </a:rPr>
            <a:t>を一括削除</a:t>
          </a:r>
          <a:endParaRPr lang="ja-JP" altLang="ja-JP" sz="1100" b="1">
            <a:effectLst/>
          </a:endParaRPr>
        </a:p>
      </xdr:txBody>
    </xdr:sp>
    <xdr:clientData/>
  </xdr:twoCellAnchor>
  <xdr:twoCellAnchor editAs="oneCell">
    <xdr:from>
      <xdr:col>28</xdr:col>
      <xdr:colOff>19049</xdr:colOff>
      <xdr:row>0</xdr:row>
      <xdr:rowOff>66675</xdr:rowOff>
    </xdr:from>
    <xdr:to>
      <xdr:col>28</xdr:col>
      <xdr:colOff>381000</xdr:colOff>
      <xdr:row>0</xdr:row>
      <xdr:rowOff>428626</xdr:rowOff>
    </xdr:to>
    <xdr:pic>
      <xdr:nvPicPr>
        <xdr:cNvPr id="21" name="図 20">
          <a:extLst>
            <a:ext uri="{FF2B5EF4-FFF2-40B4-BE49-F238E27FC236}">
              <a16:creationId xmlns:a16="http://schemas.microsoft.com/office/drawing/2014/main" id="{3CACEA93-3D58-4E1E-9D54-699F2EC0BE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97424" y="66675"/>
          <a:ext cx="361951" cy="3619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35</xdr:col>
      <xdr:colOff>627785</xdr:colOff>
      <xdr:row>9</xdr:row>
      <xdr:rowOff>171448</xdr:rowOff>
    </xdr:from>
    <xdr:to>
      <xdr:col>39</xdr:col>
      <xdr:colOff>434435</xdr:colOff>
      <xdr:row>22</xdr:row>
      <xdr:rowOff>256723</xdr:rowOff>
    </xdr:to>
    <xdr:graphicFrame macro="">
      <xdr:nvGraphicFramePr>
        <xdr:cNvPr id="22" name="グラフ 21">
          <a:extLst>
            <a:ext uri="{FF2B5EF4-FFF2-40B4-BE49-F238E27FC236}">
              <a16:creationId xmlns:a16="http://schemas.microsoft.com/office/drawing/2014/main" id="{35DBA8E8-55D1-45F0-BBB7-AECD72E71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565256</xdr:colOff>
      <xdr:row>0</xdr:row>
      <xdr:rowOff>89234</xdr:rowOff>
    </xdr:from>
    <xdr:to>
      <xdr:col>31</xdr:col>
      <xdr:colOff>77933</xdr:colOff>
      <xdr:row>0</xdr:row>
      <xdr:rowOff>435142</xdr:rowOff>
    </xdr:to>
    <xdr:sp macro="[0]!O取引先別の売上高統計" textlink="">
      <xdr:nvSpPr>
        <xdr:cNvPr id="23" name="四角形: 角を丸くする 22">
          <a:extLst>
            <a:ext uri="{FF2B5EF4-FFF2-40B4-BE49-F238E27FC236}">
              <a16:creationId xmlns:a16="http://schemas.microsoft.com/office/drawing/2014/main" id="{294BC918-FE4B-4662-928A-062DF9A4DB86}"/>
            </a:ext>
          </a:extLst>
        </xdr:cNvPr>
        <xdr:cNvSpPr/>
      </xdr:nvSpPr>
      <xdr:spPr>
        <a:xfrm>
          <a:off x="18043631" y="89234"/>
          <a:ext cx="1627227" cy="345908"/>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100" b="1">
              <a:effectLst/>
            </a:rPr>
            <a:t>取引先別の売上高統計</a:t>
          </a:r>
          <a:endParaRPr lang="ja-JP" altLang="ja-JP" sz="1100" b="1">
            <a:effectLst/>
          </a:endParaRPr>
        </a:p>
      </xdr:txBody>
    </xdr:sp>
    <xdr:clientData/>
  </xdr:twoCellAnchor>
  <xdr:twoCellAnchor>
    <xdr:from>
      <xdr:col>32</xdr:col>
      <xdr:colOff>199590</xdr:colOff>
      <xdr:row>9</xdr:row>
      <xdr:rowOff>171449</xdr:rowOff>
    </xdr:from>
    <xdr:to>
      <xdr:col>35</xdr:col>
      <xdr:colOff>633159</xdr:colOff>
      <xdr:row>22</xdr:row>
      <xdr:rowOff>256724</xdr:rowOff>
    </xdr:to>
    <xdr:graphicFrame macro="">
      <xdr:nvGraphicFramePr>
        <xdr:cNvPr id="24" name="グラフ 23">
          <a:extLst>
            <a:ext uri="{FF2B5EF4-FFF2-40B4-BE49-F238E27FC236}">
              <a16:creationId xmlns:a16="http://schemas.microsoft.com/office/drawing/2014/main" id="{A6C0A9C2-F30F-4F17-8BCF-419729BC4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242455</xdr:colOff>
      <xdr:row>0</xdr:row>
      <xdr:rowOff>86590</xdr:rowOff>
    </xdr:from>
    <xdr:to>
      <xdr:col>17</xdr:col>
      <xdr:colOff>493569</xdr:colOff>
      <xdr:row>0</xdr:row>
      <xdr:rowOff>441612</xdr:rowOff>
    </xdr:to>
    <xdr:sp macro="[0]!W帳票発行検索補助" textlink="">
      <xdr:nvSpPr>
        <xdr:cNvPr id="25" name="四角形: 角を丸くする 24">
          <a:extLst>
            <a:ext uri="{FF2B5EF4-FFF2-40B4-BE49-F238E27FC236}">
              <a16:creationId xmlns:a16="http://schemas.microsoft.com/office/drawing/2014/main" id="{A578ECFD-3C1C-4040-81F5-D3215E3F4320}"/>
            </a:ext>
          </a:extLst>
        </xdr:cNvPr>
        <xdr:cNvSpPr/>
      </xdr:nvSpPr>
      <xdr:spPr>
        <a:xfrm>
          <a:off x="11386705" y="86590"/>
          <a:ext cx="632114" cy="355022"/>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just">
            <a:lnSpc>
              <a:spcPts val="930"/>
            </a:lnSpc>
          </a:pPr>
          <a:r>
            <a:rPr kumimoji="1" lang="ja-JP" altLang="en-US" sz="800" b="1">
              <a:solidFill>
                <a:schemeClr val="lt1"/>
              </a:solidFill>
              <a:effectLst/>
              <a:latin typeface="+mn-lt"/>
              <a:ea typeface="+mn-ea"/>
              <a:cs typeface="+mn-cs"/>
            </a:rPr>
            <a:t>帳票発行</a:t>
          </a:r>
          <a:endParaRPr kumimoji="1" lang="en-US" altLang="ja-JP" sz="800" b="1">
            <a:solidFill>
              <a:schemeClr val="lt1"/>
            </a:solidFill>
            <a:effectLst/>
            <a:latin typeface="+mn-lt"/>
            <a:ea typeface="+mn-ea"/>
            <a:cs typeface="+mn-cs"/>
          </a:endParaRPr>
        </a:p>
        <a:p>
          <a:pPr algn="just">
            <a:lnSpc>
              <a:spcPts val="930"/>
            </a:lnSpc>
          </a:pPr>
          <a:r>
            <a:rPr kumimoji="1" lang="ja-JP" altLang="en-US" sz="800" b="1">
              <a:solidFill>
                <a:schemeClr val="lt1"/>
              </a:solidFill>
              <a:effectLst/>
              <a:latin typeface="+mn-lt"/>
              <a:ea typeface="+mn-ea"/>
              <a:cs typeface="+mn-cs"/>
            </a:rPr>
            <a:t>検索補助</a:t>
          </a:r>
          <a:endParaRPr lang="ja-JP" altLang="ja-JP" sz="800">
            <a:effectLst/>
          </a:endParaRPr>
        </a:p>
      </xdr:txBody>
    </xdr:sp>
    <xdr:clientData/>
  </xdr:twoCellAnchor>
  <xdr:twoCellAnchor>
    <xdr:from>
      <xdr:col>27</xdr:col>
      <xdr:colOff>164954</xdr:colOff>
      <xdr:row>9</xdr:row>
      <xdr:rowOff>171449</xdr:rowOff>
    </xdr:from>
    <xdr:to>
      <xdr:col>32</xdr:col>
      <xdr:colOff>200204</xdr:colOff>
      <xdr:row>22</xdr:row>
      <xdr:rowOff>256724</xdr:rowOff>
    </xdr:to>
    <xdr:graphicFrame macro="">
      <xdr:nvGraphicFramePr>
        <xdr:cNvPr id="26" name="グラフ 25">
          <a:extLst>
            <a:ext uri="{FF2B5EF4-FFF2-40B4-BE49-F238E27FC236}">
              <a16:creationId xmlns:a16="http://schemas.microsoft.com/office/drawing/2014/main" id="{82D608D6-E0DB-415D-ACE8-0EF285370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1113382</xdr:colOff>
      <xdr:row>0</xdr:row>
      <xdr:rowOff>76200</xdr:rowOff>
    </xdr:from>
    <xdr:to>
      <xdr:col>39</xdr:col>
      <xdr:colOff>652029</xdr:colOff>
      <xdr:row>0</xdr:row>
      <xdr:rowOff>238200</xdr:rowOff>
    </xdr:to>
    <xdr:sp macro="[0]!Y統計データを一括更新" textlink="">
      <xdr:nvSpPr>
        <xdr:cNvPr id="27" name="四角形: 角を丸くする 26">
          <a:extLst>
            <a:ext uri="{FF2B5EF4-FFF2-40B4-BE49-F238E27FC236}">
              <a16:creationId xmlns:a16="http://schemas.microsoft.com/office/drawing/2014/main" id="{A017291E-4E1E-4C4D-9761-EC5842A57F62}"/>
            </a:ext>
          </a:extLst>
        </xdr:cNvPr>
        <xdr:cNvSpPr/>
      </xdr:nvSpPr>
      <xdr:spPr>
        <a:xfrm>
          <a:off x="25297357" y="76200"/>
          <a:ext cx="1348397" cy="162000"/>
        </a:xfrm>
        <a:prstGeom prst="roundRect">
          <a:avLst/>
        </a:prstGeom>
        <a:solidFill>
          <a:schemeClr val="tx1"/>
        </a:solidFill>
        <a:ln>
          <a:solidFill>
            <a:schemeClr val="bg1"/>
          </a:solidFill>
        </a:ln>
        <a:effectLst>
          <a:glow rad="63500">
            <a:schemeClr val="accent5">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050" b="1">
              <a:effectLst/>
            </a:rPr>
            <a:t>統計</a:t>
          </a:r>
          <a:r>
            <a:rPr lang="en-US" altLang="ja-JP" sz="1050" b="1">
              <a:effectLst/>
            </a:rPr>
            <a:t>DT</a:t>
          </a:r>
          <a:r>
            <a:rPr lang="ja-JP" altLang="en-US" sz="1050" b="1">
              <a:effectLst/>
            </a:rPr>
            <a:t>を一括更新</a:t>
          </a:r>
          <a:endParaRPr lang="ja-JP" altLang="ja-JP" sz="1050" b="1">
            <a:effectLst/>
          </a:endParaRPr>
        </a:p>
      </xdr:txBody>
    </xdr:sp>
    <xdr:clientData/>
  </xdr:twoCellAnchor>
  <xdr:twoCellAnchor editAs="oneCell">
    <xdr:from>
      <xdr:col>41</xdr:col>
      <xdr:colOff>9524</xdr:colOff>
      <xdr:row>0</xdr:row>
      <xdr:rowOff>76200</xdr:rowOff>
    </xdr:from>
    <xdr:to>
      <xdr:col>41</xdr:col>
      <xdr:colOff>371475</xdr:colOff>
      <xdr:row>0</xdr:row>
      <xdr:rowOff>438151</xdr:rowOff>
    </xdr:to>
    <xdr:pic>
      <xdr:nvPicPr>
        <xdr:cNvPr id="28" name="図 27">
          <a:extLst>
            <a:ext uri="{FF2B5EF4-FFF2-40B4-BE49-F238E27FC236}">
              <a16:creationId xmlns:a16="http://schemas.microsoft.com/office/drawing/2014/main" id="{363323D7-FCE0-48CF-9A65-0B460A02B8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41449" y="76200"/>
          <a:ext cx="361951" cy="3619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50</xdr:col>
      <xdr:colOff>566945</xdr:colOff>
      <xdr:row>6</xdr:row>
      <xdr:rowOff>0</xdr:rowOff>
    </xdr:from>
    <xdr:ext cx="385555" cy="92398"/>
    <xdr:sp macro="" textlink="">
      <xdr:nvSpPr>
        <xdr:cNvPr id="29" name="テキスト ボックス 28">
          <a:extLst>
            <a:ext uri="{FF2B5EF4-FFF2-40B4-BE49-F238E27FC236}">
              <a16:creationId xmlns:a16="http://schemas.microsoft.com/office/drawing/2014/main" id="{7D3F0822-408E-43EB-B7B8-32B8E0771DEC}"/>
            </a:ext>
          </a:extLst>
        </xdr:cNvPr>
        <xdr:cNvSpPr txBox="1"/>
      </xdr:nvSpPr>
      <xdr:spPr>
        <a:xfrm>
          <a:off x="32980520" y="32861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xdr:col>
      <xdr:colOff>57150</xdr:colOff>
      <xdr:row>19</xdr:row>
      <xdr:rowOff>57149</xdr:rowOff>
    </xdr:from>
    <xdr:to>
      <xdr:col>3</xdr:col>
      <xdr:colOff>2552699</xdr:colOff>
      <xdr:row>22</xdr:row>
      <xdr:rowOff>390524</xdr:rowOff>
    </xdr:to>
    <xdr:sp macro="" textlink="">
      <xdr:nvSpPr>
        <xdr:cNvPr id="18" name="正方形/長方形 17">
          <a:extLst>
            <a:ext uri="{FF2B5EF4-FFF2-40B4-BE49-F238E27FC236}">
              <a16:creationId xmlns:a16="http://schemas.microsoft.com/office/drawing/2014/main" id="{B33EC92D-0592-4CE5-99EA-2478CD82E2FB}"/>
            </a:ext>
          </a:extLst>
        </xdr:cNvPr>
        <xdr:cNvSpPr/>
      </xdr:nvSpPr>
      <xdr:spPr>
        <a:xfrm>
          <a:off x="2257425" y="8162924"/>
          <a:ext cx="2495549" cy="16478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050" b="1" cap="none" spc="0">
            <a:ln w="0"/>
            <a:solidFill>
              <a:schemeClr val="tx1"/>
            </a:solidFill>
            <a:effectLst>
              <a:outerShdw blurRad="38100" dist="19050" dir="2700000" algn="tl" rotWithShape="0">
                <a:schemeClr val="dk1">
                  <a:alpha val="40000"/>
                </a:schemeClr>
              </a:outerShdw>
            </a:effectLst>
            <a:latin typeface="+mn-ea"/>
            <a:ea typeface="+mn-ea"/>
          </a:endParaRPr>
        </a:p>
      </xdr:txBody>
    </xdr:sp>
    <xdr:clientData/>
  </xdr:twoCellAnchor>
  <xdr:twoCellAnchor editAs="oneCell">
    <xdr:from>
      <xdr:col>1</xdr:col>
      <xdr:colOff>17929</xdr:colOff>
      <xdr:row>1</xdr:row>
      <xdr:rowOff>5602</xdr:rowOff>
    </xdr:from>
    <xdr:to>
      <xdr:col>1</xdr:col>
      <xdr:colOff>474095</xdr:colOff>
      <xdr:row>1</xdr:row>
      <xdr:rowOff>466725</xdr:rowOff>
    </xdr:to>
    <xdr:pic macro="[0]!K基本契約書雛形を送信">
      <xdr:nvPicPr>
        <xdr:cNvPr id="3" name="図 2">
          <a:extLst>
            <a:ext uri="{FF2B5EF4-FFF2-40B4-BE49-F238E27FC236}">
              <a16:creationId xmlns:a16="http://schemas.microsoft.com/office/drawing/2014/main" id="{5DD5342E-1F6C-FF5B-190F-1578D0E626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254" y="243727"/>
          <a:ext cx="456166" cy="461123"/>
        </a:xfrm>
        <a:prstGeom prst="rect">
          <a:avLst/>
        </a:prstGeom>
      </xdr:spPr>
    </xdr:pic>
    <xdr:clientData/>
  </xdr:twoCellAnchor>
  <xdr:twoCellAnchor>
    <xdr:from>
      <xdr:col>2</xdr:col>
      <xdr:colOff>847725</xdr:colOff>
      <xdr:row>20</xdr:row>
      <xdr:rowOff>152400</xdr:rowOff>
    </xdr:from>
    <xdr:to>
      <xdr:col>3</xdr:col>
      <xdr:colOff>1695450</xdr:colOff>
      <xdr:row>21</xdr:row>
      <xdr:rowOff>285748</xdr:rowOff>
    </xdr:to>
    <xdr:sp macro="" textlink="">
      <xdr:nvSpPr>
        <xdr:cNvPr id="4" name="吹き出し: 四角形 3">
          <a:extLst>
            <a:ext uri="{FF2B5EF4-FFF2-40B4-BE49-F238E27FC236}">
              <a16:creationId xmlns:a16="http://schemas.microsoft.com/office/drawing/2014/main" id="{49BF0D48-072F-434A-ABF3-E6D0774768AA}"/>
            </a:ext>
          </a:extLst>
        </xdr:cNvPr>
        <xdr:cNvSpPr/>
      </xdr:nvSpPr>
      <xdr:spPr>
        <a:xfrm>
          <a:off x="1981200" y="8696325"/>
          <a:ext cx="1914525" cy="571498"/>
        </a:xfrm>
        <a:prstGeom prst="wedgeRectCallout">
          <a:avLst>
            <a:gd name="adj1" fmla="val -104901"/>
            <a:gd name="adj2" fmla="val 108593"/>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フォルダ番号管理</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会社類別により、</a:t>
          </a:r>
          <a:r>
            <a:rPr kumimoji="1" lang="ja-JP" altLang="en-US" sz="1050" b="1" cap="none" spc="0">
              <a:ln>
                <a:noFill/>
              </a:ln>
              <a:solidFill>
                <a:schemeClr val="tx1"/>
              </a:solidFill>
              <a:effectLst/>
              <a:latin typeface="+mn-ea"/>
              <a:ea typeface="+mn-ea"/>
            </a:rPr>
            <a:t>自動変更</a:t>
          </a:r>
        </a:p>
      </xdr:txBody>
    </xdr:sp>
    <xdr:clientData/>
  </xdr:twoCellAnchor>
  <xdr:twoCellAnchor>
    <xdr:from>
      <xdr:col>3</xdr:col>
      <xdr:colOff>228600</xdr:colOff>
      <xdr:row>3</xdr:row>
      <xdr:rowOff>352425</xdr:rowOff>
    </xdr:from>
    <xdr:to>
      <xdr:col>3</xdr:col>
      <xdr:colOff>2143125</xdr:colOff>
      <xdr:row>5</xdr:row>
      <xdr:rowOff>47623</xdr:rowOff>
    </xdr:to>
    <xdr:sp macro="" textlink="">
      <xdr:nvSpPr>
        <xdr:cNvPr id="5" name="吹き出し: 四角形 4">
          <a:extLst>
            <a:ext uri="{FF2B5EF4-FFF2-40B4-BE49-F238E27FC236}">
              <a16:creationId xmlns:a16="http://schemas.microsoft.com/office/drawing/2014/main" id="{48C9557C-4B03-44DB-AA6B-755A33BEB4BA}"/>
            </a:ext>
          </a:extLst>
        </xdr:cNvPr>
        <xdr:cNvSpPr/>
      </xdr:nvSpPr>
      <xdr:spPr>
        <a:xfrm>
          <a:off x="2428875" y="1447800"/>
          <a:ext cx="1914525" cy="571498"/>
        </a:xfrm>
        <a:prstGeom prst="wedgeRectCallout">
          <a:avLst>
            <a:gd name="adj1" fmla="val -60623"/>
            <a:gd name="adj2" fmla="val 115260"/>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会社類別により</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背景色が</a:t>
          </a:r>
          <a:r>
            <a:rPr kumimoji="1" lang="ja-JP" altLang="en-US" sz="1050" b="1" cap="none" spc="0">
              <a:ln>
                <a:noFill/>
              </a:ln>
              <a:solidFill>
                <a:schemeClr val="tx1"/>
              </a:solidFill>
              <a:effectLst/>
              <a:latin typeface="+mn-ea"/>
              <a:ea typeface="+mn-ea"/>
            </a:rPr>
            <a:t>自動変更</a:t>
          </a:r>
        </a:p>
      </xdr:txBody>
    </xdr:sp>
    <xdr:clientData/>
  </xdr:twoCellAnchor>
  <xdr:twoCellAnchor>
    <xdr:from>
      <xdr:col>2</xdr:col>
      <xdr:colOff>9526</xdr:colOff>
      <xdr:row>5</xdr:row>
      <xdr:rowOff>9525</xdr:rowOff>
    </xdr:from>
    <xdr:to>
      <xdr:col>2</xdr:col>
      <xdr:colOff>1057276</xdr:colOff>
      <xdr:row>6</xdr:row>
      <xdr:rowOff>409575</xdr:rowOff>
    </xdr:to>
    <xdr:sp macro="" textlink="">
      <xdr:nvSpPr>
        <xdr:cNvPr id="6" name="正方形/長方形 5">
          <a:extLst>
            <a:ext uri="{FF2B5EF4-FFF2-40B4-BE49-F238E27FC236}">
              <a16:creationId xmlns:a16="http://schemas.microsoft.com/office/drawing/2014/main" id="{243110F9-4D4A-F6BC-B753-70A5F52F5781}"/>
            </a:ext>
          </a:extLst>
        </xdr:cNvPr>
        <xdr:cNvSpPr/>
      </xdr:nvSpPr>
      <xdr:spPr>
        <a:xfrm>
          <a:off x="1143001" y="1981200"/>
          <a:ext cx="1047750" cy="838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050" b="1" cap="none" spc="0">
            <a:ln w="0"/>
            <a:solidFill>
              <a:schemeClr val="tx1"/>
            </a:solidFill>
            <a:effectLst>
              <a:outerShdw blurRad="38100" dist="19050" dir="2700000" algn="tl" rotWithShape="0">
                <a:schemeClr val="dk1">
                  <a:alpha val="40000"/>
                </a:schemeClr>
              </a:outerShdw>
            </a:effectLst>
            <a:latin typeface="+mn-ea"/>
            <a:ea typeface="+mn-ea"/>
          </a:endParaRPr>
        </a:p>
      </xdr:txBody>
    </xdr:sp>
    <xdr:clientData/>
  </xdr:twoCellAnchor>
  <xdr:twoCellAnchor>
    <xdr:from>
      <xdr:col>3</xdr:col>
      <xdr:colOff>304800</xdr:colOff>
      <xdr:row>13</xdr:row>
      <xdr:rowOff>152400</xdr:rowOff>
    </xdr:from>
    <xdr:to>
      <xdr:col>3</xdr:col>
      <xdr:colOff>2219325</xdr:colOff>
      <xdr:row>14</xdr:row>
      <xdr:rowOff>285748</xdr:rowOff>
    </xdr:to>
    <xdr:sp macro="" textlink="">
      <xdr:nvSpPr>
        <xdr:cNvPr id="7" name="吹き出し: 四角形 6">
          <a:extLst>
            <a:ext uri="{FF2B5EF4-FFF2-40B4-BE49-F238E27FC236}">
              <a16:creationId xmlns:a16="http://schemas.microsoft.com/office/drawing/2014/main" id="{FD02DE32-69F3-4EEB-A6A7-DD656005A1AC}"/>
            </a:ext>
          </a:extLst>
        </xdr:cNvPr>
        <xdr:cNvSpPr/>
      </xdr:nvSpPr>
      <xdr:spPr>
        <a:xfrm>
          <a:off x="2505075" y="5629275"/>
          <a:ext cx="1914525" cy="571498"/>
        </a:xfrm>
        <a:prstGeom prst="wedgeRectCallout">
          <a:avLst>
            <a:gd name="adj1" fmla="val -64604"/>
            <a:gd name="adj2" fmla="val -6407"/>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契約順番により</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背景色が</a:t>
          </a:r>
          <a:r>
            <a:rPr kumimoji="1" lang="ja-JP" altLang="en-US" sz="1050" b="1" cap="none" spc="0">
              <a:ln>
                <a:noFill/>
              </a:ln>
              <a:solidFill>
                <a:schemeClr val="tx1"/>
              </a:solidFill>
              <a:effectLst/>
              <a:latin typeface="+mn-ea"/>
              <a:ea typeface="+mn-ea"/>
            </a:rPr>
            <a:t>自動変更</a:t>
          </a:r>
        </a:p>
      </xdr:txBody>
    </xdr:sp>
    <xdr:clientData/>
  </xdr:twoCellAnchor>
  <xdr:twoCellAnchor>
    <xdr:from>
      <xdr:col>2</xdr:col>
      <xdr:colOff>19050</xdr:colOff>
      <xdr:row>13</xdr:row>
      <xdr:rowOff>28575</xdr:rowOff>
    </xdr:from>
    <xdr:to>
      <xdr:col>3</xdr:col>
      <xdr:colOff>0</xdr:colOff>
      <xdr:row>14</xdr:row>
      <xdr:rowOff>428625</xdr:rowOff>
    </xdr:to>
    <xdr:sp macro="" textlink="">
      <xdr:nvSpPr>
        <xdr:cNvPr id="8" name="正方形/長方形 7">
          <a:extLst>
            <a:ext uri="{FF2B5EF4-FFF2-40B4-BE49-F238E27FC236}">
              <a16:creationId xmlns:a16="http://schemas.microsoft.com/office/drawing/2014/main" id="{317E5C49-D882-40DE-8F95-C78EB7B6963D}"/>
            </a:ext>
          </a:extLst>
        </xdr:cNvPr>
        <xdr:cNvSpPr/>
      </xdr:nvSpPr>
      <xdr:spPr>
        <a:xfrm>
          <a:off x="1152525" y="5505450"/>
          <a:ext cx="1047750" cy="838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050" b="1" cap="none" spc="0">
            <a:ln w="0"/>
            <a:solidFill>
              <a:schemeClr val="tx1"/>
            </a:solidFill>
            <a:effectLst>
              <a:outerShdw blurRad="38100" dist="19050" dir="2700000" algn="tl" rotWithShape="0">
                <a:schemeClr val="dk1">
                  <a:alpha val="40000"/>
                </a:schemeClr>
              </a:outerShdw>
            </a:effectLst>
            <a:latin typeface="+mn-ea"/>
            <a:ea typeface="+mn-ea"/>
          </a:endParaRPr>
        </a:p>
      </xdr:txBody>
    </xdr:sp>
    <xdr:clientData/>
  </xdr:twoCellAnchor>
  <xdr:twoCellAnchor>
    <xdr:from>
      <xdr:col>1</xdr:col>
      <xdr:colOff>238126</xdr:colOff>
      <xdr:row>3</xdr:row>
      <xdr:rowOff>76200</xdr:rowOff>
    </xdr:from>
    <xdr:to>
      <xdr:col>1</xdr:col>
      <xdr:colOff>733425</xdr:colOff>
      <xdr:row>22</xdr:row>
      <xdr:rowOff>380999</xdr:rowOff>
    </xdr:to>
    <xdr:sp macro="" textlink="">
      <xdr:nvSpPr>
        <xdr:cNvPr id="9" name="正方形/長方形 8">
          <a:extLst>
            <a:ext uri="{FF2B5EF4-FFF2-40B4-BE49-F238E27FC236}">
              <a16:creationId xmlns:a16="http://schemas.microsoft.com/office/drawing/2014/main" id="{2573EBB3-A783-40D4-9586-4E1837125850}"/>
            </a:ext>
          </a:extLst>
        </xdr:cNvPr>
        <xdr:cNvSpPr/>
      </xdr:nvSpPr>
      <xdr:spPr>
        <a:xfrm>
          <a:off x="409576" y="1171575"/>
          <a:ext cx="495299" cy="862964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050" b="1" cap="none" spc="0">
            <a:ln w="0"/>
            <a:solidFill>
              <a:schemeClr val="tx1"/>
            </a:solidFill>
            <a:effectLst>
              <a:outerShdw blurRad="38100" dist="19050" dir="2700000" algn="tl" rotWithShape="0">
                <a:schemeClr val="dk1">
                  <a:alpha val="40000"/>
                </a:schemeClr>
              </a:outerShdw>
            </a:effectLst>
            <a:latin typeface="+mn-ea"/>
            <a:ea typeface="+mn-ea"/>
          </a:endParaRPr>
        </a:p>
      </xdr:txBody>
    </xdr:sp>
    <xdr:clientData/>
  </xdr:twoCellAnchor>
  <xdr:twoCellAnchor>
    <xdr:from>
      <xdr:col>3</xdr:col>
      <xdr:colOff>123824</xdr:colOff>
      <xdr:row>10</xdr:row>
      <xdr:rowOff>0</xdr:rowOff>
    </xdr:from>
    <xdr:to>
      <xdr:col>3</xdr:col>
      <xdr:colOff>2419349</xdr:colOff>
      <xdr:row>12</xdr:row>
      <xdr:rowOff>19048</xdr:rowOff>
    </xdr:to>
    <xdr:sp macro="" textlink="">
      <xdr:nvSpPr>
        <xdr:cNvPr id="10" name="吹き出し: 四角形 9">
          <a:extLst>
            <a:ext uri="{FF2B5EF4-FFF2-40B4-BE49-F238E27FC236}">
              <a16:creationId xmlns:a16="http://schemas.microsoft.com/office/drawing/2014/main" id="{E6CEC29B-E160-4DBE-9988-434FEDA850E2}"/>
            </a:ext>
          </a:extLst>
        </xdr:cNvPr>
        <xdr:cNvSpPr/>
      </xdr:nvSpPr>
      <xdr:spPr>
        <a:xfrm>
          <a:off x="2324099" y="4162425"/>
          <a:ext cx="2295525" cy="895348"/>
        </a:xfrm>
        <a:prstGeom prst="wedgeRectCallout">
          <a:avLst>
            <a:gd name="adj1" fmla="val -77792"/>
            <a:gd name="adj2" fmla="val 107919"/>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en-US" altLang="ja-JP" sz="1100" b="1" cap="none" spc="0">
              <a:ln>
                <a:noFill/>
              </a:ln>
              <a:solidFill>
                <a:schemeClr val="tx1"/>
              </a:solidFill>
              <a:effectLst/>
              <a:latin typeface="+mn-lt"/>
              <a:ea typeface="+mn-ea"/>
              <a:cs typeface="+mn-cs"/>
            </a:rPr>
            <a:t>※</a:t>
          </a:r>
          <a:r>
            <a:rPr kumimoji="1" lang="ja-JP" altLang="en-US" sz="1100" b="1" cap="none" spc="0">
              <a:ln>
                <a:noFill/>
              </a:ln>
              <a:solidFill>
                <a:schemeClr val="tx1"/>
              </a:solidFill>
              <a:effectLst/>
              <a:latin typeface="+mn-lt"/>
              <a:ea typeface="+mn-ea"/>
              <a:cs typeface="+mn-cs"/>
            </a:rPr>
            <a:t>説明：</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最初「取引先」として契約締結</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直近「仕入先」として契約締結</a:t>
          </a:r>
          <a:endParaRPr kumimoji="1" lang="en-US" altLang="ja-JP" sz="1100" b="1" cap="none" spc="0">
            <a:ln>
              <a:noFill/>
            </a:ln>
            <a:solidFill>
              <a:schemeClr val="tx1"/>
            </a:solidFill>
            <a:effectLst/>
            <a:latin typeface="+mn-lt"/>
            <a:ea typeface="+mn-ea"/>
            <a:cs typeface="+mn-cs"/>
          </a:endParaRPr>
        </a:p>
      </xdr:txBody>
    </xdr:sp>
    <xdr:clientData/>
  </xdr:twoCellAnchor>
  <xdr:twoCellAnchor>
    <xdr:from>
      <xdr:col>3</xdr:col>
      <xdr:colOff>114299</xdr:colOff>
      <xdr:row>15</xdr:row>
      <xdr:rowOff>409575</xdr:rowOff>
    </xdr:from>
    <xdr:to>
      <xdr:col>3</xdr:col>
      <xdr:colOff>2409824</xdr:colOff>
      <xdr:row>17</xdr:row>
      <xdr:rowOff>428623</xdr:rowOff>
    </xdr:to>
    <xdr:sp macro="" textlink="">
      <xdr:nvSpPr>
        <xdr:cNvPr id="11" name="吹き出し: 四角形 10">
          <a:extLst>
            <a:ext uri="{FF2B5EF4-FFF2-40B4-BE49-F238E27FC236}">
              <a16:creationId xmlns:a16="http://schemas.microsoft.com/office/drawing/2014/main" id="{199D0F9B-8C90-4E16-8CEB-B5355F13DFB4}"/>
            </a:ext>
          </a:extLst>
        </xdr:cNvPr>
        <xdr:cNvSpPr/>
      </xdr:nvSpPr>
      <xdr:spPr>
        <a:xfrm>
          <a:off x="2314574" y="6762750"/>
          <a:ext cx="2295525" cy="895348"/>
        </a:xfrm>
        <a:prstGeom prst="wedgeRectCallout">
          <a:avLst>
            <a:gd name="adj1" fmla="val -76547"/>
            <a:gd name="adj2" fmla="val -111230"/>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en-US" altLang="ja-JP" sz="1100" b="1" cap="none" spc="0">
              <a:ln>
                <a:noFill/>
              </a:ln>
              <a:solidFill>
                <a:schemeClr val="tx1"/>
              </a:solidFill>
              <a:effectLst/>
              <a:latin typeface="+mn-lt"/>
              <a:ea typeface="+mn-ea"/>
              <a:cs typeface="+mn-cs"/>
            </a:rPr>
            <a:t>※</a:t>
          </a:r>
          <a:r>
            <a:rPr kumimoji="1" lang="ja-JP" altLang="en-US" sz="1100" b="1" cap="none" spc="0">
              <a:ln>
                <a:noFill/>
              </a:ln>
              <a:solidFill>
                <a:schemeClr val="tx1"/>
              </a:solidFill>
              <a:effectLst/>
              <a:latin typeface="+mn-lt"/>
              <a:ea typeface="+mn-ea"/>
              <a:cs typeface="+mn-cs"/>
            </a:rPr>
            <a:t>説明：</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最初「仕入先」として契約締結</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直近「取引先」として契約締結</a:t>
          </a:r>
          <a:endParaRPr kumimoji="1" lang="en-US" altLang="ja-JP" sz="1100" b="1" cap="none" spc="0">
            <a:ln>
              <a:noFill/>
            </a:ln>
            <a:solidFill>
              <a:schemeClr val="tx1"/>
            </a:solidFill>
            <a:effectLst/>
            <a:latin typeface="+mn-lt"/>
            <a:ea typeface="+mn-ea"/>
            <a:cs typeface="+mn-cs"/>
          </a:endParaRPr>
        </a:p>
      </xdr:txBody>
    </xdr:sp>
    <xdr:clientData/>
  </xdr:twoCellAnchor>
  <xdr:twoCellAnchor>
    <xdr:from>
      <xdr:col>15</xdr:col>
      <xdr:colOff>733425</xdr:colOff>
      <xdr:row>4</xdr:row>
      <xdr:rowOff>276225</xdr:rowOff>
    </xdr:from>
    <xdr:to>
      <xdr:col>16</xdr:col>
      <xdr:colOff>1257300</xdr:colOff>
      <xdr:row>5</xdr:row>
      <xdr:rowOff>409573</xdr:rowOff>
    </xdr:to>
    <xdr:sp macro="" textlink="">
      <xdr:nvSpPr>
        <xdr:cNvPr id="12" name="吹き出し: 四角形 11">
          <a:extLst>
            <a:ext uri="{FF2B5EF4-FFF2-40B4-BE49-F238E27FC236}">
              <a16:creationId xmlns:a16="http://schemas.microsoft.com/office/drawing/2014/main" id="{A8C07865-1C6E-47D6-9ECB-2024348FFEE6}"/>
            </a:ext>
          </a:extLst>
        </xdr:cNvPr>
        <xdr:cNvSpPr/>
      </xdr:nvSpPr>
      <xdr:spPr>
        <a:xfrm>
          <a:off x="19335750" y="1809750"/>
          <a:ext cx="1381125" cy="571498"/>
        </a:xfrm>
        <a:prstGeom prst="wedgeRectCallout">
          <a:avLst>
            <a:gd name="adj1" fmla="val 84651"/>
            <a:gd name="adj2" fmla="val -8074"/>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会社類別により</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背景色が</a:t>
          </a:r>
          <a:r>
            <a:rPr kumimoji="1" lang="ja-JP" altLang="en-US" sz="1050" b="1" cap="none" spc="0">
              <a:ln>
                <a:noFill/>
              </a:ln>
              <a:solidFill>
                <a:schemeClr val="tx1"/>
              </a:solidFill>
              <a:effectLst/>
              <a:latin typeface="+mn-ea"/>
              <a:ea typeface="+mn-ea"/>
            </a:rPr>
            <a:t>自動変更</a:t>
          </a:r>
        </a:p>
      </xdr:txBody>
    </xdr:sp>
    <xdr:clientData/>
  </xdr:twoCellAnchor>
  <xdr:twoCellAnchor>
    <xdr:from>
      <xdr:col>10</xdr:col>
      <xdr:colOff>104774</xdr:colOff>
      <xdr:row>6</xdr:row>
      <xdr:rowOff>247650</xdr:rowOff>
    </xdr:from>
    <xdr:to>
      <xdr:col>10</xdr:col>
      <xdr:colOff>1876425</xdr:colOff>
      <xdr:row>7</xdr:row>
      <xdr:rowOff>219074</xdr:rowOff>
    </xdr:to>
    <xdr:sp macro="" textlink="">
      <xdr:nvSpPr>
        <xdr:cNvPr id="13" name="吹き出し: 四角形 12">
          <a:extLst>
            <a:ext uri="{FF2B5EF4-FFF2-40B4-BE49-F238E27FC236}">
              <a16:creationId xmlns:a16="http://schemas.microsoft.com/office/drawing/2014/main" id="{B1A747E2-93BD-4298-9FF4-6DE14CD0F70E}"/>
            </a:ext>
          </a:extLst>
        </xdr:cNvPr>
        <xdr:cNvSpPr/>
      </xdr:nvSpPr>
      <xdr:spPr>
        <a:xfrm>
          <a:off x="10229849" y="2657475"/>
          <a:ext cx="1771651" cy="409574"/>
        </a:xfrm>
        <a:prstGeom prst="wedgeRectCallout">
          <a:avLst>
            <a:gd name="adj1" fmla="val -3979"/>
            <a:gd name="adj2" fmla="val 171899"/>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提示用の色、空値の場合</a:t>
          </a:r>
          <a:endParaRPr kumimoji="1" lang="ja-JP" altLang="en-US" sz="1050" b="1" cap="none" spc="0">
            <a:ln>
              <a:noFill/>
            </a:ln>
            <a:solidFill>
              <a:schemeClr val="tx1"/>
            </a:solidFill>
            <a:effectLst/>
            <a:latin typeface="+mn-ea"/>
            <a:ea typeface="+mn-ea"/>
          </a:endParaRPr>
        </a:p>
      </xdr:txBody>
    </xdr:sp>
    <xdr:clientData/>
  </xdr:twoCellAnchor>
  <xdr:twoCellAnchor>
    <xdr:from>
      <xdr:col>5</xdr:col>
      <xdr:colOff>171451</xdr:colOff>
      <xdr:row>5</xdr:row>
      <xdr:rowOff>304800</xdr:rowOff>
    </xdr:from>
    <xdr:to>
      <xdr:col>6</xdr:col>
      <xdr:colOff>666751</xdr:colOff>
      <xdr:row>6</xdr:row>
      <xdr:rowOff>438148</xdr:rowOff>
    </xdr:to>
    <xdr:sp macro="" textlink="">
      <xdr:nvSpPr>
        <xdr:cNvPr id="14" name="吹き出し: 四角形 13">
          <a:extLst>
            <a:ext uri="{FF2B5EF4-FFF2-40B4-BE49-F238E27FC236}">
              <a16:creationId xmlns:a16="http://schemas.microsoft.com/office/drawing/2014/main" id="{33D673F2-F4DF-42C8-AA85-D4687BC69729}"/>
            </a:ext>
          </a:extLst>
        </xdr:cNvPr>
        <xdr:cNvSpPr/>
      </xdr:nvSpPr>
      <xdr:spPr>
        <a:xfrm>
          <a:off x="5362576" y="2276475"/>
          <a:ext cx="1352550" cy="571498"/>
        </a:xfrm>
        <a:prstGeom prst="wedgeRectCallout">
          <a:avLst>
            <a:gd name="adj1" fmla="val -60623"/>
            <a:gd name="adj2" fmla="val 115260"/>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会社類別により</a:t>
          </a:r>
          <a:endParaRPr kumimoji="1" lang="en-US" altLang="ja-JP" sz="1100" b="1" cap="none" spc="0">
            <a:ln>
              <a:noFill/>
            </a:ln>
            <a:solidFill>
              <a:schemeClr val="tx1"/>
            </a:solidFill>
            <a:effectLst/>
            <a:latin typeface="+mn-lt"/>
            <a:ea typeface="+mn-ea"/>
            <a:cs typeface="+mn-cs"/>
          </a:endParaRPr>
        </a:p>
        <a:p>
          <a:pPr algn="ctr"/>
          <a:r>
            <a:rPr kumimoji="1" lang="ja-JP" altLang="en-US" sz="1100" b="1" cap="none" spc="0">
              <a:ln>
                <a:noFill/>
              </a:ln>
              <a:solidFill>
                <a:schemeClr val="tx1"/>
              </a:solidFill>
              <a:effectLst/>
              <a:latin typeface="+mn-lt"/>
              <a:ea typeface="+mn-ea"/>
              <a:cs typeface="+mn-cs"/>
            </a:rPr>
            <a:t>背景色が</a:t>
          </a:r>
          <a:r>
            <a:rPr kumimoji="1" lang="ja-JP" altLang="en-US" sz="1050" b="1" cap="none" spc="0">
              <a:ln>
                <a:noFill/>
              </a:ln>
              <a:solidFill>
                <a:schemeClr val="tx1"/>
              </a:solidFill>
              <a:effectLst/>
              <a:latin typeface="+mn-ea"/>
              <a:ea typeface="+mn-ea"/>
            </a:rPr>
            <a:t>自動変更</a:t>
          </a:r>
        </a:p>
      </xdr:txBody>
    </xdr:sp>
    <xdr:clientData/>
  </xdr:twoCellAnchor>
  <xdr:twoCellAnchor>
    <xdr:from>
      <xdr:col>4</xdr:col>
      <xdr:colOff>38101</xdr:colOff>
      <xdr:row>7</xdr:row>
      <xdr:rowOff>66675</xdr:rowOff>
    </xdr:from>
    <xdr:to>
      <xdr:col>4</xdr:col>
      <xdr:colOff>371475</xdr:colOff>
      <xdr:row>10</xdr:row>
      <xdr:rowOff>390525</xdr:rowOff>
    </xdr:to>
    <xdr:sp macro="" textlink="">
      <xdr:nvSpPr>
        <xdr:cNvPr id="15" name="正方形/長方形 14">
          <a:extLst>
            <a:ext uri="{FF2B5EF4-FFF2-40B4-BE49-F238E27FC236}">
              <a16:creationId xmlns:a16="http://schemas.microsoft.com/office/drawing/2014/main" id="{10648B65-CA58-4B71-B9FC-76E84F4EA793}"/>
            </a:ext>
          </a:extLst>
        </xdr:cNvPr>
        <xdr:cNvSpPr/>
      </xdr:nvSpPr>
      <xdr:spPr>
        <a:xfrm>
          <a:off x="4810126" y="2914650"/>
          <a:ext cx="333374" cy="16383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050" b="1" cap="none" spc="0">
            <a:ln w="0"/>
            <a:solidFill>
              <a:schemeClr val="tx1"/>
            </a:solidFill>
            <a:effectLst>
              <a:outerShdw blurRad="38100" dist="19050" dir="2700000" algn="tl" rotWithShape="0">
                <a:schemeClr val="dk1">
                  <a:alpha val="40000"/>
                </a:schemeClr>
              </a:outerShdw>
            </a:effectLst>
            <a:latin typeface="+mn-ea"/>
            <a:ea typeface="+mn-ea"/>
          </a:endParaRPr>
        </a:p>
      </xdr:txBody>
    </xdr:sp>
    <xdr:clientData/>
  </xdr:twoCellAnchor>
  <xdr:twoCellAnchor>
    <xdr:from>
      <xdr:col>2</xdr:col>
      <xdr:colOff>85726</xdr:colOff>
      <xdr:row>1</xdr:row>
      <xdr:rowOff>66675</xdr:rowOff>
    </xdr:from>
    <xdr:to>
      <xdr:col>2</xdr:col>
      <xdr:colOff>828676</xdr:colOff>
      <xdr:row>1</xdr:row>
      <xdr:rowOff>428624</xdr:rowOff>
    </xdr:to>
    <xdr:sp macro="" textlink="">
      <xdr:nvSpPr>
        <xdr:cNvPr id="16" name="吹き出し: 四角形 15">
          <a:extLst>
            <a:ext uri="{FF2B5EF4-FFF2-40B4-BE49-F238E27FC236}">
              <a16:creationId xmlns:a16="http://schemas.microsoft.com/office/drawing/2014/main" id="{04DBA7F5-C2FE-45FA-A3D1-8A0186D9A68C}"/>
            </a:ext>
          </a:extLst>
        </xdr:cNvPr>
        <xdr:cNvSpPr/>
      </xdr:nvSpPr>
      <xdr:spPr>
        <a:xfrm>
          <a:off x="1219201" y="238125"/>
          <a:ext cx="742950" cy="361949"/>
        </a:xfrm>
        <a:prstGeom prst="wedgeRectCallout">
          <a:avLst>
            <a:gd name="adj1" fmla="val -125466"/>
            <a:gd name="adj2" fmla="val -7584"/>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050" b="1" cap="none" spc="0">
              <a:ln>
                <a:noFill/>
              </a:ln>
              <a:solidFill>
                <a:schemeClr val="tx1"/>
              </a:solidFill>
              <a:effectLst/>
              <a:latin typeface="+mn-ea"/>
              <a:ea typeface="+mn-ea"/>
            </a:rPr>
            <a:t>自動送信</a:t>
          </a:r>
        </a:p>
      </xdr:txBody>
    </xdr:sp>
    <xdr:clientData/>
  </xdr:twoCellAnchor>
  <xdr:twoCellAnchor>
    <xdr:from>
      <xdr:col>3</xdr:col>
      <xdr:colOff>2257425</xdr:colOff>
      <xdr:row>21</xdr:row>
      <xdr:rowOff>57150</xdr:rowOff>
    </xdr:from>
    <xdr:to>
      <xdr:col>6</xdr:col>
      <xdr:colOff>47624</xdr:colOff>
      <xdr:row>22</xdr:row>
      <xdr:rowOff>190498</xdr:rowOff>
    </xdr:to>
    <xdr:sp macro="" textlink="">
      <xdr:nvSpPr>
        <xdr:cNvPr id="17" name="吹き出し: 四角形 16">
          <a:extLst>
            <a:ext uri="{FF2B5EF4-FFF2-40B4-BE49-F238E27FC236}">
              <a16:creationId xmlns:a16="http://schemas.microsoft.com/office/drawing/2014/main" id="{A351276D-18B5-4CB1-9AC2-8DAD163906D7}"/>
            </a:ext>
          </a:extLst>
        </xdr:cNvPr>
        <xdr:cNvSpPr/>
      </xdr:nvSpPr>
      <xdr:spPr>
        <a:xfrm>
          <a:off x="4457700" y="9039225"/>
          <a:ext cx="1638299" cy="571498"/>
        </a:xfrm>
        <a:prstGeom prst="wedgeRectCallout">
          <a:avLst>
            <a:gd name="adj1" fmla="val -50276"/>
            <a:gd name="adj2" fmla="val 70260"/>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同一会社を入力すると</a:t>
          </a:r>
          <a:r>
            <a:rPr kumimoji="1" lang="ja-JP" altLang="en-US" sz="1050" b="1" cap="none" spc="0">
              <a:ln>
                <a:noFill/>
              </a:ln>
              <a:solidFill>
                <a:schemeClr val="tx1"/>
              </a:solidFill>
              <a:effectLst/>
              <a:latin typeface="+mn-ea"/>
              <a:ea typeface="+mn-ea"/>
            </a:rPr>
            <a:t>競合中時の背景色</a:t>
          </a:r>
        </a:p>
      </xdr:txBody>
    </xdr:sp>
    <xdr:clientData/>
  </xdr:twoCellAnchor>
  <xdr:twoCellAnchor>
    <xdr:from>
      <xdr:col>7</xdr:col>
      <xdr:colOff>66675</xdr:colOff>
      <xdr:row>20</xdr:row>
      <xdr:rowOff>47625</xdr:rowOff>
    </xdr:from>
    <xdr:to>
      <xdr:col>8</xdr:col>
      <xdr:colOff>419099</xdr:colOff>
      <xdr:row>20</xdr:row>
      <xdr:rowOff>409574</xdr:rowOff>
    </xdr:to>
    <xdr:sp macro="" textlink="">
      <xdr:nvSpPr>
        <xdr:cNvPr id="19" name="吹き出し: 四角形 18">
          <a:extLst>
            <a:ext uri="{FF2B5EF4-FFF2-40B4-BE49-F238E27FC236}">
              <a16:creationId xmlns:a16="http://schemas.microsoft.com/office/drawing/2014/main" id="{51ABA0AE-8BDE-45E9-AB55-DB359C6D8E25}"/>
            </a:ext>
          </a:extLst>
        </xdr:cNvPr>
        <xdr:cNvSpPr/>
      </xdr:nvSpPr>
      <xdr:spPr>
        <a:xfrm>
          <a:off x="6819900" y="8591550"/>
          <a:ext cx="1219199" cy="361949"/>
        </a:xfrm>
        <a:prstGeom prst="wedgeRectCallout">
          <a:avLst>
            <a:gd name="adj1" fmla="val -62399"/>
            <a:gd name="adj2" fmla="val -223374"/>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050" b="1" cap="none" spc="0">
              <a:ln>
                <a:noFill/>
              </a:ln>
              <a:solidFill>
                <a:schemeClr val="tx1"/>
              </a:solidFill>
              <a:effectLst/>
              <a:latin typeface="+mn-ea"/>
              <a:ea typeface="+mn-ea"/>
            </a:rPr>
            <a:t>リストから選択</a:t>
          </a:r>
        </a:p>
      </xdr:txBody>
    </xdr:sp>
    <xdr:clientData/>
  </xdr:twoCellAnchor>
  <xdr:twoCellAnchor>
    <xdr:from>
      <xdr:col>7</xdr:col>
      <xdr:colOff>295274</xdr:colOff>
      <xdr:row>21</xdr:row>
      <xdr:rowOff>352425</xdr:rowOff>
    </xdr:from>
    <xdr:to>
      <xdr:col>9</xdr:col>
      <xdr:colOff>342900</xdr:colOff>
      <xdr:row>22</xdr:row>
      <xdr:rowOff>323849</xdr:rowOff>
    </xdr:to>
    <xdr:sp macro="" textlink="">
      <xdr:nvSpPr>
        <xdr:cNvPr id="2" name="吹き出し: 四角形 1">
          <a:extLst>
            <a:ext uri="{FF2B5EF4-FFF2-40B4-BE49-F238E27FC236}">
              <a16:creationId xmlns:a16="http://schemas.microsoft.com/office/drawing/2014/main" id="{3888DD2C-51EB-4A1C-9745-4FC7D560661A}"/>
            </a:ext>
          </a:extLst>
        </xdr:cNvPr>
        <xdr:cNvSpPr/>
      </xdr:nvSpPr>
      <xdr:spPr>
        <a:xfrm>
          <a:off x="7048499" y="9334500"/>
          <a:ext cx="1771651" cy="409574"/>
        </a:xfrm>
        <a:prstGeom prst="wedgeRectCallout">
          <a:avLst>
            <a:gd name="adj1" fmla="val -75484"/>
            <a:gd name="adj2" fmla="val -69962"/>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b="1" cap="none" spc="0">
              <a:ln>
                <a:noFill/>
              </a:ln>
              <a:solidFill>
                <a:schemeClr val="tx1"/>
              </a:solidFill>
              <a:effectLst/>
              <a:latin typeface="+mn-lt"/>
              <a:ea typeface="+mn-ea"/>
              <a:cs typeface="+mn-cs"/>
            </a:rPr>
            <a:t>提示用の色、空値の場合</a:t>
          </a:r>
          <a:endParaRPr kumimoji="1" lang="ja-JP" altLang="en-US" sz="1050" b="1" cap="none" spc="0">
            <a:ln>
              <a:noFill/>
            </a:ln>
            <a:solidFill>
              <a:schemeClr val="tx1"/>
            </a:solidFill>
            <a:effectLst/>
            <a:latin typeface="+mn-ea"/>
            <a:ea typeface="+mn-ea"/>
          </a:endParaRPr>
        </a:p>
      </xdr:txBody>
    </xdr:sp>
    <xdr:clientData/>
  </xdr:twoCellAnchor>
  <xdr:twoCellAnchor>
    <xdr:from>
      <xdr:col>9</xdr:col>
      <xdr:colOff>581025</xdr:colOff>
      <xdr:row>11</xdr:row>
      <xdr:rowOff>9525</xdr:rowOff>
    </xdr:from>
    <xdr:to>
      <xdr:col>11</xdr:col>
      <xdr:colOff>1168509</xdr:colOff>
      <xdr:row>14</xdr:row>
      <xdr:rowOff>67321</xdr:rowOff>
    </xdr:to>
    <xdr:sp macro="" textlink="">
      <xdr:nvSpPr>
        <xdr:cNvPr id="20" name="テキスト ボックス 19">
          <a:extLst>
            <a:ext uri="{FF2B5EF4-FFF2-40B4-BE49-F238E27FC236}">
              <a16:creationId xmlns:a16="http://schemas.microsoft.com/office/drawing/2014/main" id="{6B326AA7-5969-43B2-A73E-CDD24DC3D39B}"/>
            </a:ext>
          </a:extLst>
        </xdr:cNvPr>
        <xdr:cNvSpPr txBox="1"/>
      </xdr:nvSpPr>
      <xdr:spPr>
        <a:xfrm>
          <a:off x="9058275" y="4610100"/>
          <a:ext cx="4197459" cy="1372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●システム開発者：高　東升</a:t>
          </a:r>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t>●ドキュメント作成者：</a:t>
          </a:r>
          <a:r>
            <a:rPr kumimoji="1" lang="ja-JP" altLang="ja-JP" sz="1600" b="1">
              <a:solidFill>
                <a:schemeClr val="dk1"/>
              </a:solidFill>
              <a:effectLst/>
              <a:latin typeface="+mn-lt"/>
              <a:ea typeface="+mn-ea"/>
              <a:cs typeface="+mn-cs"/>
            </a:rPr>
            <a:t>高　東升</a:t>
          </a:r>
          <a:endParaRPr kumimoji="1" lang="en-US" altLang="ja-JP" sz="16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b="1">
            <a:effectLst/>
          </a:endParaRPr>
        </a:p>
        <a:p>
          <a:r>
            <a:rPr kumimoji="1" lang="ja-JP" altLang="en-US" sz="1600" b="1"/>
            <a:t>　　　　　　　　　　日付：</a:t>
          </a:r>
          <a:r>
            <a:rPr kumimoji="1" lang="en-US" altLang="ja-JP" sz="1600" b="1"/>
            <a:t>2024</a:t>
          </a:r>
          <a:r>
            <a:rPr kumimoji="1" lang="ja-JP" altLang="en-US" sz="1600" b="1"/>
            <a:t>年</a:t>
          </a:r>
          <a:r>
            <a:rPr kumimoji="1" lang="en-US" altLang="ja-JP" sz="1600" b="1"/>
            <a:t>7</a:t>
          </a:r>
          <a:r>
            <a:rPr kumimoji="1" lang="ja-JP" altLang="en-US" sz="1600" b="1"/>
            <a:t>月</a:t>
          </a:r>
          <a:r>
            <a:rPr kumimoji="1" lang="en-US" altLang="ja-JP" sz="1600" b="1"/>
            <a:t>25</a:t>
          </a:r>
          <a:r>
            <a:rPr kumimoji="1" lang="ja-JP" altLang="en-US" sz="1600" b="1"/>
            <a:t>日</a:t>
          </a:r>
          <a:endParaRPr kumimoji="1" lang="en-US" altLang="ja-JP" sz="1600" b="1"/>
        </a:p>
      </xdr:txBody>
    </xdr:sp>
    <xdr:clientData/>
  </xdr:twoCellAnchor>
  <xdr:twoCellAnchor editAs="oneCell">
    <xdr:from>
      <xdr:col>7</xdr:col>
      <xdr:colOff>295275</xdr:colOff>
      <xdr:row>14</xdr:row>
      <xdr:rowOff>85725</xdr:rowOff>
    </xdr:from>
    <xdr:to>
      <xdr:col>12</xdr:col>
      <xdr:colOff>771525</xdr:colOff>
      <xdr:row>17</xdr:row>
      <xdr:rowOff>79629</xdr:rowOff>
    </xdr:to>
    <xdr:pic>
      <xdr:nvPicPr>
        <xdr:cNvPr id="21" name="グラフィックス 20">
          <a:extLst>
            <a:ext uri="{FF2B5EF4-FFF2-40B4-BE49-F238E27FC236}">
              <a16:creationId xmlns:a16="http://schemas.microsoft.com/office/drawing/2014/main" id="{E355F4DE-A401-4B32-98E5-4AAA298DF69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048500" y="6000750"/>
          <a:ext cx="7772400" cy="13083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28575</xdr:rowOff>
    </xdr:from>
    <xdr:to>
      <xdr:col>2</xdr:col>
      <xdr:colOff>75166</xdr:colOff>
      <xdr:row>1</xdr:row>
      <xdr:rowOff>489698</xdr:rowOff>
    </xdr:to>
    <xdr:pic macro="[0]!M要員合格の連絡を送信">
      <xdr:nvPicPr>
        <xdr:cNvPr id="2" name="図 1">
          <a:extLst>
            <a:ext uri="{FF2B5EF4-FFF2-40B4-BE49-F238E27FC236}">
              <a16:creationId xmlns:a16="http://schemas.microsoft.com/office/drawing/2014/main" id="{A47EF327-E370-4213-A513-0742569025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28600"/>
          <a:ext cx="456166" cy="461123"/>
        </a:xfrm>
        <a:prstGeom prst="rect">
          <a:avLst/>
        </a:prstGeom>
      </xdr:spPr>
    </xdr:pic>
    <xdr:clientData/>
  </xdr:twoCellAnchor>
  <xdr:twoCellAnchor editAs="oneCell">
    <xdr:from>
      <xdr:col>14</xdr:col>
      <xdr:colOff>303695</xdr:colOff>
      <xdr:row>22</xdr:row>
      <xdr:rowOff>73233</xdr:rowOff>
    </xdr:from>
    <xdr:to>
      <xdr:col>24</xdr:col>
      <xdr:colOff>607392</xdr:colOff>
      <xdr:row>27</xdr:row>
      <xdr:rowOff>24550</xdr:rowOff>
    </xdr:to>
    <xdr:pic>
      <xdr:nvPicPr>
        <xdr:cNvPr id="10" name="グラフィックス 9">
          <a:extLst>
            <a:ext uri="{FF2B5EF4-FFF2-40B4-BE49-F238E27FC236}">
              <a16:creationId xmlns:a16="http://schemas.microsoft.com/office/drawing/2014/main" id="{D743FC69-C14A-4373-94D8-2E0650CB82F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414565" y="5456929"/>
          <a:ext cx="6681305" cy="1124686"/>
        </a:xfrm>
        <a:prstGeom prst="rect">
          <a:avLst/>
        </a:prstGeom>
      </xdr:spPr>
    </xdr:pic>
    <xdr:clientData/>
  </xdr:twoCellAnchor>
  <xdr:twoCellAnchor>
    <xdr:from>
      <xdr:col>16</xdr:col>
      <xdr:colOff>55218</xdr:colOff>
      <xdr:row>28</xdr:row>
      <xdr:rowOff>69022</xdr:rowOff>
    </xdr:from>
    <xdr:to>
      <xdr:col>22</xdr:col>
      <xdr:colOff>635938</xdr:colOff>
      <xdr:row>34</xdr:row>
      <xdr:rowOff>33224</xdr:rowOff>
    </xdr:to>
    <xdr:sp macro="" textlink="">
      <xdr:nvSpPr>
        <xdr:cNvPr id="11" name="テキスト ボックス 10">
          <a:extLst>
            <a:ext uri="{FF2B5EF4-FFF2-40B4-BE49-F238E27FC236}">
              <a16:creationId xmlns:a16="http://schemas.microsoft.com/office/drawing/2014/main" id="{01AA0535-FD6E-4A29-9331-A5A9DECA1066}"/>
            </a:ext>
          </a:extLst>
        </xdr:cNvPr>
        <xdr:cNvSpPr txBox="1"/>
      </xdr:nvSpPr>
      <xdr:spPr>
        <a:xfrm>
          <a:off x="10546522" y="7343913"/>
          <a:ext cx="4197459" cy="13722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●システム開発者：高　東升</a:t>
          </a:r>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a:t>●ドキュメント作成者：</a:t>
          </a:r>
          <a:r>
            <a:rPr kumimoji="1" lang="ja-JP" altLang="ja-JP" sz="1600" b="1">
              <a:solidFill>
                <a:schemeClr val="dk1"/>
              </a:solidFill>
              <a:effectLst/>
              <a:latin typeface="+mn-lt"/>
              <a:ea typeface="+mn-ea"/>
              <a:cs typeface="+mn-cs"/>
            </a:rPr>
            <a:t>高　東升</a:t>
          </a:r>
          <a:endParaRPr kumimoji="1" lang="en-US" altLang="ja-JP" sz="16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b="1">
            <a:effectLst/>
          </a:endParaRPr>
        </a:p>
        <a:p>
          <a:r>
            <a:rPr kumimoji="1" lang="ja-JP" altLang="en-US" sz="1600" b="1"/>
            <a:t>　　　　　　　　　　日付：</a:t>
          </a:r>
          <a:r>
            <a:rPr kumimoji="1" lang="en-US" altLang="ja-JP" sz="1600" b="1"/>
            <a:t>2024</a:t>
          </a:r>
          <a:r>
            <a:rPr kumimoji="1" lang="ja-JP" altLang="en-US" sz="1600" b="1"/>
            <a:t>年</a:t>
          </a:r>
          <a:r>
            <a:rPr kumimoji="1" lang="en-US" altLang="ja-JP" sz="1600" b="1"/>
            <a:t>7</a:t>
          </a:r>
          <a:r>
            <a:rPr kumimoji="1" lang="ja-JP" altLang="en-US" sz="1600" b="1"/>
            <a:t>月</a:t>
          </a:r>
          <a:r>
            <a:rPr kumimoji="1" lang="en-US" altLang="ja-JP" sz="1600" b="1"/>
            <a:t>25</a:t>
          </a:r>
          <a:r>
            <a:rPr kumimoji="1" lang="ja-JP" altLang="en-US" sz="1600" b="1"/>
            <a:t>日</a:t>
          </a:r>
          <a:endParaRPr kumimoji="1" lang="en-US" altLang="ja-JP" sz="16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9525</xdr:rowOff>
    </xdr:from>
    <xdr:to>
      <xdr:col>3</xdr:col>
      <xdr:colOff>0</xdr:colOff>
      <xdr:row>4</xdr:row>
      <xdr:rowOff>0</xdr:rowOff>
    </xdr:to>
    <xdr:cxnSp macro="">
      <xdr:nvCxnSpPr>
        <xdr:cNvPr id="16" name="直線コネクタ 15">
          <a:extLst>
            <a:ext uri="{FF2B5EF4-FFF2-40B4-BE49-F238E27FC236}">
              <a16:creationId xmlns:a16="http://schemas.microsoft.com/office/drawing/2014/main" id="{DA2847F9-C229-4AB6-91D0-D05D3F7ED09E}"/>
            </a:ext>
          </a:extLst>
        </xdr:cNvPr>
        <xdr:cNvCxnSpPr/>
      </xdr:nvCxnSpPr>
      <xdr:spPr>
        <a:xfrm>
          <a:off x="371475" y="1076325"/>
          <a:ext cx="2247900"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49285</xdr:colOff>
      <xdr:row>24</xdr:row>
      <xdr:rowOff>209264</xdr:rowOff>
    </xdr:from>
    <xdr:to>
      <xdr:col>23</xdr:col>
      <xdr:colOff>543846</xdr:colOff>
      <xdr:row>55</xdr:row>
      <xdr:rowOff>79361</xdr:rowOff>
    </xdr:to>
    <xdr:graphicFrame macro="">
      <xdr:nvGraphicFramePr>
        <xdr:cNvPr id="17" name="グラフ 16">
          <a:extLst>
            <a:ext uri="{FF2B5EF4-FFF2-40B4-BE49-F238E27FC236}">
              <a16:creationId xmlns:a16="http://schemas.microsoft.com/office/drawing/2014/main" id="{2BB9EB89-15E4-4B76-B800-059102795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933327</xdr:colOff>
      <xdr:row>87</xdr:row>
      <xdr:rowOff>173186</xdr:rowOff>
    </xdr:from>
    <xdr:to>
      <xdr:col>20</xdr:col>
      <xdr:colOff>86798</xdr:colOff>
      <xdr:row>117</xdr:row>
      <xdr:rowOff>173182</xdr:rowOff>
    </xdr:to>
    <xdr:graphicFrame macro="">
      <xdr:nvGraphicFramePr>
        <xdr:cNvPr id="18" name="グラフ 17">
          <a:extLst>
            <a:ext uri="{FF2B5EF4-FFF2-40B4-BE49-F238E27FC236}">
              <a16:creationId xmlns:a16="http://schemas.microsoft.com/office/drawing/2014/main" id="{507D518F-3B5D-4A6B-AF22-769737E11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241590</xdr:colOff>
      <xdr:row>57</xdr:row>
      <xdr:rowOff>83912</xdr:rowOff>
    </xdr:from>
    <xdr:to>
      <xdr:col>22</xdr:col>
      <xdr:colOff>452335</xdr:colOff>
      <xdr:row>85</xdr:row>
      <xdr:rowOff>207610</xdr:rowOff>
    </xdr:to>
    <xdr:graphicFrame macro="">
      <xdr:nvGraphicFramePr>
        <xdr:cNvPr id="19" name="グラフ 18">
          <a:extLst>
            <a:ext uri="{FF2B5EF4-FFF2-40B4-BE49-F238E27FC236}">
              <a16:creationId xmlns:a16="http://schemas.microsoft.com/office/drawing/2014/main" id="{D18210DF-3D0A-495E-8FF8-B1A8729F1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58</xdr:row>
      <xdr:rowOff>221207</xdr:rowOff>
    </xdr:from>
    <xdr:to>
      <xdr:col>8</xdr:col>
      <xdr:colOff>173181</xdr:colOff>
      <xdr:row>64</xdr:row>
      <xdr:rowOff>201049</xdr:rowOff>
    </xdr:to>
    <xdr:pic>
      <xdr:nvPicPr>
        <xdr:cNvPr id="2" name="グラフィックス 1">
          <a:extLst>
            <a:ext uri="{FF2B5EF4-FFF2-40B4-BE49-F238E27FC236}">
              <a16:creationId xmlns:a16="http://schemas.microsoft.com/office/drawing/2014/main" id="{B610D1C7-C09B-4661-A0BE-03B9D25D49E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3182" y="16615752"/>
          <a:ext cx="8110681" cy="1365297"/>
        </a:xfrm>
        <a:prstGeom prst="rect">
          <a:avLst/>
        </a:prstGeom>
      </xdr:spPr>
    </xdr:pic>
    <xdr:clientData/>
  </xdr:twoCellAnchor>
  <xdr:twoCellAnchor>
    <xdr:from>
      <xdr:col>2</xdr:col>
      <xdr:colOff>692727</xdr:colOff>
      <xdr:row>67</xdr:row>
      <xdr:rowOff>115455</xdr:rowOff>
    </xdr:from>
    <xdr:to>
      <xdr:col>7</xdr:col>
      <xdr:colOff>721591</xdr:colOff>
      <xdr:row>76</xdr:row>
      <xdr:rowOff>202047</xdr:rowOff>
    </xdr:to>
    <xdr:sp macro="" textlink="">
      <xdr:nvSpPr>
        <xdr:cNvPr id="3" name="テキスト ボックス 2">
          <a:extLst>
            <a:ext uri="{FF2B5EF4-FFF2-40B4-BE49-F238E27FC236}">
              <a16:creationId xmlns:a16="http://schemas.microsoft.com/office/drawing/2014/main" id="{CFF7A08A-52BA-4B26-948F-7DC1239C55B7}"/>
            </a:ext>
          </a:extLst>
        </xdr:cNvPr>
        <xdr:cNvSpPr txBox="1"/>
      </xdr:nvSpPr>
      <xdr:spPr>
        <a:xfrm>
          <a:off x="1241136" y="18588182"/>
          <a:ext cx="6321137" cy="2164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t>●システム開発者：高　東升</a:t>
          </a:r>
          <a:endParaRPr kumimoji="1" lang="en-US" altLang="ja-JP" sz="24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1"/>
            <a:t>●ドキュメント作成者：</a:t>
          </a:r>
          <a:r>
            <a:rPr kumimoji="1" lang="ja-JP" altLang="ja-JP" sz="2400" b="1">
              <a:solidFill>
                <a:schemeClr val="dk1"/>
              </a:solidFill>
              <a:effectLst/>
              <a:latin typeface="+mn-lt"/>
              <a:ea typeface="+mn-ea"/>
              <a:cs typeface="+mn-cs"/>
            </a:rPr>
            <a:t>高　東升</a:t>
          </a:r>
          <a:endParaRPr kumimoji="1" lang="en-US" altLang="ja-JP" sz="24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2400" b="1">
            <a:effectLst/>
          </a:endParaRPr>
        </a:p>
        <a:p>
          <a:r>
            <a:rPr kumimoji="1" lang="ja-JP" altLang="en-US" sz="2400" b="1"/>
            <a:t>　　　　　　　　　　日付：</a:t>
          </a:r>
          <a:r>
            <a:rPr kumimoji="1" lang="en-US" altLang="ja-JP" sz="2400" b="1"/>
            <a:t>2024</a:t>
          </a:r>
          <a:r>
            <a:rPr kumimoji="1" lang="ja-JP" altLang="en-US" sz="2400" b="1"/>
            <a:t>年</a:t>
          </a:r>
          <a:r>
            <a:rPr kumimoji="1" lang="en-US" altLang="ja-JP" sz="2400" b="1"/>
            <a:t>7</a:t>
          </a:r>
          <a:r>
            <a:rPr kumimoji="1" lang="ja-JP" altLang="en-US" sz="2400" b="1"/>
            <a:t>月</a:t>
          </a:r>
          <a:r>
            <a:rPr kumimoji="1" lang="en-US" altLang="ja-JP" sz="2400" b="1"/>
            <a:t>25</a:t>
          </a:r>
          <a:r>
            <a:rPr kumimoji="1" lang="ja-JP" altLang="en-US" sz="2400" b="1"/>
            <a:t>日</a:t>
          </a:r>
          <a:endParaRPr kumimoji="1" lang="en-US" altLang="ja-JP" sz="2400" b="1"/>
        </a:p>
      </xdr:txBody>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spPr>
      <a:bodyPr vertOverflow="clip" horzOverflow="clip" rtlCol="0" anchor="ctr"/>
      <a:lstStyle>
        <a:defPPr algn="l">
          <a:defRPr kumimoji="1" sz="1050" b="1" cap="none" spc="0">
            <a:ln w="0"/>
            <a:solidFill>
              <a:schemeClr val="tx1"/>
            </a:solidFill>
            <a:effectLst>
              <a:outerShdw blurRad="38100" dist="19050" dir="2700000" algn="tl" rotWithShape="0">
                <a:schemeClr val="dk1">
                  <a:alpha val="40000"/>
                </a:schemeClr>
              </a:outerShdw>
            </a:effectLst>
            <a:latin typeface="+mn-ea"/>
            <a:ea typeface="+mn-ea"/>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10.png"/></Relationships>
</file>

<file path=xl/webextensions/webextension1.xml><?xml version="1.0" encoding="utf-8"?>
<we:webextension xmlns:we="http://schemas.microsoft.com/office/webextensions/webextension/2010/11" id="{06D5CE60-0F83-4247-828F-74BDF3E9CE59}">
  <we:reference id="wa104017332" version="1.0.0.0" store="ja-JP" storeType="OMEX"/>
  <we:alternateReferences>
    <we:reference id="WA104017332" version="1.0.0.0" store="WA104017332" storeType="OMEX"/>
  </we:alternateReferences>
  <we:properties/>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787EC-14C8-4934-941E-C984CFE2E88E}">
  <sheetPr codeName="Sheet5"/>
  <dimension ref="A1:I92"/>
  <sheetViews>
    <sheetView view="pageBreakPreview" topLeftCell="A19" zoomScaleNormal="100" zoomScaleSheetLayoutView="100" workbookViewId="0">
      <selection activeCell="B18" sqref="B18:H18"/>
    </sheetView>
  </sheetViews>
  <sheetFormatPr defaultRowHeight="18.75"/>
  <cols>
    <col min="1" max="1" width="2.125" customWidth="1"/>
    <col min="2" max="2" width="5" customWidth="1"/>
    <col min="7" max="7" width="11.5" customWidth="1"/>
    <col min="8" max="8" width="123" customWidth="1"/>
    <col min="9" max="10" width="2.25" customWidth="1"/>
  </cols>
  <sheetData>
    <row r="1" spans="1:9" ht="12.75" customHeight="1">
      <c r="A1" s="226">
        <v>2</v>
      </c>
      <c r="B1" s="226"/>
      <c r="C1" s="226"/>
      <c r="D1" s="226"/>
      <c r="E1" s="226"/>
      <c r="F1" s="226"/>
      <c r="G1" s="226"/>
      <c r="H1" s="226"/>
      <c r="I1" s="226"/>
    </row>
    <row r="2" spans="1:9" ht="45" customHeight="1">
      <c r="A2" s="226">
        <v>1</v>
      </c>
      <c r="B2" s="331" t="s">
        <v>287</v>
      </c>
      <c r="C2" s="331"/>
      <c r="D2" s="331"/>
      <c r="E2" s="331"/>
      <c r="F2" s="331"/>
      <c r="G2" s="331"/>
      <c r="H2" s="331"/>
      <c r="I2" s="227"/>
    </row>
    <row r="3" spans="1:9">
      <c r="A3" s="226">
        <v>2</v>
      </c>
      <c r="B3" s="112" t="s">
        <v>291</v>
      </c>
      <c r="C3" s="329" t="s">
        <v>297</v>
      </c>
      <c r="D3" s="329"/>
      <c r="E3" s="329"/>
      <c r="F3" s="329"/>
      <c r="G3" s="329"/>
      <c r="H3" s="278">
        <v>45383</v>
      </c>
      <c r="I3" s="227"/>
    </row>
    <row r="4" spans="1:9">
      <c r="A4" s="226"/>
      <c r="B4" s="112" t="s">
        <v>292</v>
      </c>
      <c r="C4" s="329" t="s">
        <v>269</v>
      </c>
      <c r="D4" s="329"/>
      <c r="E4" s="329"/>
      <c r="F4" s="329"/>
      <c r="G4" s="329"/>
      <c r="H4" s="279" t="s">
        <v>279</v>
      </c>
      <c r="I4" s="227"/>
    </row>
    <row r="5" spans="1:9">
      <c r="A5" s="226"/>
      <c r="B5" s="112" t="s">
        <v>293</v>
      </c>
      <c r="C5" s="329" t="s">
        <v>281</v>
      </c>
      <c r="D5" s="329"/>
      <c r="E5" s="329"/>
      <c r="F5" s="329"/>
      <c r="G5" s="329"/>
      <c r="H5" s="279" t="s">
        <v>289</v>
      </c>
      <c r="I5" s="227"/>
    </row>
    <row r="6" spans="1:9">
      <c r="A6" s="226"/>
      <c r="B6" s="112" t="s">
        <v>294</v>
      </c>
      <c r="C6" s="329" t="s">
        <v>282</v>
      </c>
      <c r="D6" s="329"/>
      <c r="E6" s="329"/>
      <c r="F6" s="329"/>
      <c r="G6" s="329"/>
      <c r="H6" s="279" t="s">
        <v>280</v>
      </c>
      <c r="I6" s="227"/>
    </row>
    <row r="7" spans="1:9">
      <c r="A7" s="226"/>
      <c r="B7" s="112" t="s">
        <v>295</v>
      </c>
      <c r="C7" s="329" t="s">
        <v>270</v>
      </c>
      <c r="D7" s="329"/>
      <c r="E7" s="329"/>
      <c r="F7" s="329"/>
      <c r="G7" s="329"/>
      <c r="H7" s="284"/>
      <c r="I7" s="227"/>
    </row>
    <row r="8" spans="1:9">
      <c r="A8" s="226"/>
      <c r="B8" s="112" t="s">
        <v>296</v>
      </c>
      <c r="C8" s="329" t="s">
        <v>271</v>
      </c>
      <c r="D8" s="329"/>
      <c r="E8" s="329"/>
      <c r="F8" s="329"/>
      <c r="G8" s="329"/>
      <c r="H8" s="284"/>
      <c r="I8" s="227"/>
    </row>
    <row r="9" spans="1:9">
      <c r="A9" s="226"/>
      <c r="B9" s="112" t="s">
        <v>284</v>
      </c>
      <c r="C9" s="329" t="s">
        <v>272</v>
      </c>
      <c r="D9" s="329"/>
      <c r="E9" s="329"/>
      <c r="F9" s="329"/>
      <c r="G9" s="329"/>
      <c r="H9" s="284"/>
      <c r="I9" s="227"/>
    </row>
    <row r="10" spans="1:9">
      <c r="A10" s="226"/>
      <c r="B10" s="112" t="s">
        <v>286</v>
      </c>
      <c r="C10" s="326" t="s">
        <v>447</v>
      </c>
      <c r="D10" s="327"/>
      <c r="E10" s="327"/>
      <c r="F10" s="327"/>
      <c r="G10" s="328"/>
      <c r="H10" s="283"/>
      <c r="I10" s="227"/>
    </row>
    <row r="11" spans="1:9">
      <c r="A11" s="226"/>
      <c r="B11" s="112" t="s">
        <v>290</v>
      </c>
      <c r="C11" s="326" t="s">
        <v>448</v>
      </c>
      <c r="D11" s="327"/>
      <c r="E11" s="327"/>
      <c r="F11" s="327"/>
      <c r="G11" s="328"/>
      <c r="H11" s="285"/>
      <c r="I11" s="227"/>
    </row>
    <row r="12" spans="1:9">
      <c r="A12" s="226"/>
      <c r="B12" s="112" t="s">
        <v>301</v>
      </c>
      <c r="C12" s="329" t="s">
        <v>285</v>
      </c>
      <c r="D12" s="329"/>
      <c r="E12" s="329"/>
      <c r="F12" s="329"/>
      <c r="G12" s="329"/>
      <c r="H12" s="279"/>
      <c r="I12" s="227"/>
    </row>
    <row r="13" spans="1:9">
      <c r="A13" s="226"/>
      <c r="B13" s="112" t="s">
        <v>449</v>
      </c>
      <c r="C13" s="329" t="s">
        <v>298</v>
      </c>
      <c r="D13" s="329"/>
      <c r="E13" s="329"/>
      <c r="F13" s="329"/>
      <c r="G13" s="329"/>
      <c r="H13" s="279" t="s">
        <v>311</v>
      </c>
      <c r="I13" s="227"/>
    </row>
    <row r="14" spans="1:9">
      <c r="A14" s="226"/>
      <c r="B14" s="112" t="s">
        <v>450</v>
      </c>
      <c r="C14" s="329" t="s">
        <v>307</v>
      </c>
      <c r="D14" s="329"/>
      <c r="E14" s="329"/>
      <c r="F14" s="329"/>
      <c r="G14" s="329"/>
      <c r="H14" s="279" t="s">
        <v>302</v>
      </c>
      <c r="I14" s="227"/>
    </row>
    <row r="15" spans="1:9" ht="13.5" customHeight="1">
      <c r="A15" s="226"/>
      <c r="B15" s="332" t="s">
        <v>303</v>
      </c>
      <c r="C15" s="332"/>
      <c r="D15" s="332"/>
      <c r="E15" s="332"/>
      <c r="F15" s="332"/>
      <c r="G15" s="332"/>
      <c r="H15" s="332"/>
      <c r="I15" s="227"/>
    </row>
    <row r="16" spans="1:9" ht="15" customHeight="1">
      <c r="A16" s="330"/>
      <c r="B16" s="330"/>
      <c r="C16" s="330"/>
      <c r="D16" s="330"/>
      <c r="E16" s="330"/>
      <c r="F16" s="330"/>
      <c r="G16" s="330"/>
      <c r="H16" s="330"/>
      <c r="I16" s="330"/>
    </row>
    <row r="17" spans="1:9" ht="13.5" customHeight="1">
      <c r="A17" s="226"/>
      <c r="B17" s="226"/>
      <c r="C17" s="226"/>
      <c r="D17" s="226"/>
      <c r="E17" s="226"/>
      <c r="F17" s="226"/>
      <c r="G17" s="226"/>
      <c r="H17" s="226"/>
      <c r="I17" s="227"/>
    </row>
    <row r="18" spans="1:9" ht="45" customHeight="1">
      <c r="A18" s="226"/>
      <c r="B18" s="333" t="s">
        <v>283</v>
      </c>
      <c r="C18" s="333"/>
      <c r="D18" s="333"/>
      <c r="E18" s="333"/>
      <c r="F18" s="333"/>
      <c r="G18" s="333"/>
      <c r="H18" s="333"/>
      <c r="I18" s="227"/>
    </row>
    <row r="19" spans="1:9">
      <c r="A19" s="226"/>
      <c r="B19" s="280" t="s">
        <v>304</v>
      </c>
      <c r="C19" s="320" t="s">
        <v>305</v>
      </c>
      <c r="D19" s="321"/>
      <c r="E19" s="321"/>
      <c r="F19" s="321"/>
      <c r="G19" s="321"/>
      <c r="H19" s="322"/>
      <c r="I19" s="227"/>
    </row>
    <row r="20" spans="1:9" ht="7.5" customHeight="1">
      <c r="A20" s="226"/>
      <c r="B20" s="326"/>
      <c r="C20" s="327"/>
      <c r="D20" s="327"/>
      <c r="E20" s="327"/>
      <c r="F20" s="327"/>
      <c r="G20" s="327"/>
      <c r="H20" s="328"/>
      <c r="I20" s="227"/>
    </row>
    <row r="21" spans="1:9">
      <c r="A21" s="226"/>
      <c r="B21" s="280" t="s">
        <v>306</v>
      </c>
      <c r="C21" s="320" t="s">
        <v>431</v>
      </c>
      <c r="D21" s="321"/>
      <c r="E21" s="321"/>
      <c r="F21" s="321"/>
      <c r="G21" s="321"/>
      <c r="H21" s="322"/>
      <c r="I21" s="227"/>
    </row>
    <row r="22" spans="1:9" ht="7.5" customHeight="1">
      <c r="A22" s="226"/>
      <c r="B22" s="326"/>
      <c r="C22" s="327"/>
      <c r="D22" s="327"/>
      <c r="E22" s="327"/>
      <c r="F22" s="327"/>
      <c r="G22" s="327"/>
      <c r="H22" s="328"/>
      <c r="I22" s="227"/>
    </row>
    <row r="23" spans="1:9">
      <c r="A23" s="226"/>
      <c r="B23" s="280" t="s">
        <v>432</v>
      </c>
      <c r="C23" s="325" t="s">
        <v>433</v>
      </c>
      <c r="D23" s="325"/>
      <c r="E23" s="325"/>
      <c r="F23" s="325"/>
      <c r="G23" s="325"/>
      <c r="H23" s="325"/>
      <c r="I23" s="227"/>
    </row>
    <row r="24" spans="1:9" ht="7.5" customHeight="1">
      <c r="A24" s="226"/>
      <c r="B24" s="326"/>
      <c r="C24" s="327"/>
      <c r="D24" s="327"/>
      <c r="E24" s="327"/>
      <c r="F24" s="327"/>
      <c r="G24" s="327"/>
      <c r="H24" s="328"/>
      <c r="I24" s="227"/>
    </row>
    <row r="25" spans="1:9">
      <c r="A25" s="226"/>
      <c r="B25" s="280" t="s">
        <v>434</v>
      </c>
      <c r="C25" s="325" t="s">
        <v>435</v>
      </c>
      <c r="D25" s="325"/>
      <c r="E25" s="325"/>
      <c r="F25" s="325"/>
      <c r="G25" s="325"/>
      <c r="H25" s="325"/>
      <c r="I25" s="227"/>
    </row>
    <row r="26" spans="1:9" ht="7.5" customHeight="1">
      <c r="A26" s="226"/>
      <c r="B26" s="326"/>
      <c r="C26" s="327"/>
      <c r="D26" s="327"/>
      <c r="E26" s="327"/>
      <c r="F26" s="327"/>
      <c r="G26" s="327"/>
      <c r="H26" s="328"/>
      <c r="I26" s="227"/>
    </row>
    <row r="27" spans="1:9">
      <c r="A27" s="226"/>
      <c r="B27" s="280" t="s">
        <v>436</v>
      </c>
      <c r="C27" s="325" t="s">
        <v>439</v>
      </c>
      <c r="D27" s="325"/>
      <c r="E27" s="325"/>
      <c r="F27" s="325"/>
      <c r="G27" s="325"/>
      <c r="H27" s="325"/>
      <c r="I27" s="227"/>
    </row>
    <row r="28" spans="1:9">
      <c r="A28" s="226"/>
      <c r="B28" s="318"/>
      <c r="C28" s="318"/>
      <c r="D28" s="318"/>
      <c r="E28" s="318"/>
      <c r="F28" s="318"/>
      <c r="G28" s="318"/>
      <c r="H28" s="318"/>
      <c r="I28" s="227"/>
    </row>
    <row r="29" spans="1:9">
      <c r="A29" s="226"/>
      <c r="B29" s="319"/>
      <c r="C29" s="319"/>
      <c r="D29" s="319"/>
      <c r="E29" s="319"/>
      <c r="F29" s="319"/>
      <c r="G29" s="319"/>
      <c r="H29" s="319"/>
      <c r="I29" s="226"/>
    </row>
    <row r="30" spans="1:9">
      <c r="A30" s="226"/>
      <c r="B30" s="319"/>
      <c r="C30" s="319"/>
      <c r="D30" s="319"/>
      <c r="E30" s="319"/>
      <c r="F30" s="319"/>
      <c r="G30" s="319"/>
      <c r="H30" s="319"/>
      <c r="I30" s="226"/>
    </row>
    <row r="31" spans="1:9" ht="20.25" customHeight="1">
      <c r="A31" s="226"/>
      <c r="B31" s="319"/>
      <c r="C31" s="319"/>
      <c r="D31" s="319"/>
      <c r="E31" s="319"/>
      <c r="F31" s="319"/>
      <c r="G31" s="319"/>
      <c r="H31" s="319"/>
      <c r="I31" s="228"/>
    </row>
    <row r="32" spans="1:9" ht="18.75" customHeight="1">
      <c r="A32" s="226"/>
      <c r="B32" s="319"/>
      <c r="C32" s="319"/>
      <c r="D32" s="319"/>
      <c r="E32" s="319"/>
      <c r="F32" s="319"/>
      <c r="G32" s="319"/>
      <c r="H32" s="319"/>
      <c r="I32" s="229"/>
    </row>
    <row r="33" spans="1:9" ht="18.75" customHeight="1">
      <c r="A33" s="226"/>
      <c r="B33" s="319"/>
      <c r="C33" s="319"/>
      <c r="D33" s="319"/>
      <c r="E33" s="319"/>
      <c r="F33" s="319"/>
      <c r="G33" s="319"/>
      <c r="H33" s="319"/>
      <c r="I33" s="229"/>
    </row>
    <row r="34" spans="1:9" ht="18.75" customHeight="1">
      <c r="A34" s="226"/>
      <c r="B34" s="319"/>
      <c r="C34" s="319"/>
      <c r="D34" s="319"/>
      <c r="E34" s="319"/>
      <c r="F34" s="319"/>
      <c r="G34" s="319"/>
      <c r="H34" s="319"/>
      <c r="I34" s="229"/>
    </row>
    <row r="35" spans="1:9">
      <c r="A35" s="226"/>
      <c r="B35" s="319"/>
      <c r="C35" s="319"/>
      <c r="D35" s="319"/>
      <c r="E35" s="319"/>
      <c r="F35" s="319"/>
      <c r="G35" s="319"/>
      <c r="H35" s="319"/>
      <c r="I35" s="229"/>
    </row>
    <row r="36" spans="1:9">
      <c r="A36" s="226"/>
      <c r="B36" s="319"/>
      <c r="C36" s="319"/>
      <c r="D36" s="319"/>
      <c r="E36" s="319"/>
      <c r="F36" s="319"/>
      <c r="G36" s="319"/>
      <c r="H36" s="319"/>
      <c r="I36" s="229"/>
    </row>
    <row r="37" spans="1:9">
      <c r="A37" s="226"/>
      <c r="B37" s="319"/>
      <c r="C37" s="319"/>
      <c r="D37" s="319"/>
      <c r="E37" s="319"/>
      <c r="F37" s="319"/>
      <c r="G37" s="319"/>
      <c r="H37" s="319"/>
      <c r="I37" s="229"/>
    </row>
    <row r="38" spans="1:9">
      <c r="A38" s="226"/>
      <c r="B38" s="319"/>
      <c r="C38" s="319"/>
      <c r="D38" s="319"/>
      <c r="E38" s="319"/>
      <c r="F38" s="319"/>
      <c r="G38" s="319"/>
      <c r="H38" s="319"/>
      <c r="I38" s="226"/>
    </row>
    <row r="39" spans="1:9">
      <c r="A39" s="226"/>
      <c r="B39" s="319"/>
      <c r="C39" s="319"/>
      <c r="D39" s="319"/>
      <c r="E39" s="319"/>
      <c r="F39" s="319"/>
      <c r="G39" s="319"/>
      <c r="H39" s="319"/>
      <c r="I39" s="226"/>
    </row>
    <row r="40" spans="1:9">
      <c r="A40" s="226"/>
      <c r="B40" s="319"/>
      <c r="C40" s="319"/>
      <c r="D40" s="319"/>
      <c r="E40" s="319"/>
      <c r="F40" s="319"/>
      <c r="G40" s="319"/>
      <c r="H40" s="319"/>
      <c r="I40" s="226"/>
    </row>
    <row r="41" spans="1:9">
      <c r="A41" s="226"/>
      <c r="B41" s="319"/>
      <c r="C41" s="319"/>
      <c r="D41" s="319"/>
      <c r="E41" s="319"/>
      <c r="F41" s="319"/>
      <c r="G41" s="319"/>
      <c r="H41" s="319"/>
      <c r="I41" s="226"/>
    </row>
    <row r="42" spans="1:9">
      <c r="A42" s="226"/>
      <c r="B42" s="319"/>
      <c r="C42" s="319"/>
      <c r="D42" s="319"/>
      <c r="E42" s="319"/>
      <c r="F42" s="319"/>
      <c r="G42" s="319"/>
      <c r="H42" s="319"/>
      <c r="I42" s="226"/>
    </row>
    <row r="43" spans="1:9">
      <c r="A43" s="226"/>
      <c r="B43" s="319"/>
      <c r="C43" s="319"/>
      <c r="D43" s="319"/>
      <c r="E43" s="319"/>
      <c r="F43" s="319"/>
      <c r="G43" s="319"/>
      <c r="H43" s="319"/>
      <c r="I43" s="226"/>
    </row>
    <row r="44" spans="1:9">
      <c r="A44" s="226"/>
      <c r="B44" s="319"/>
      <c r="C44" s="319"/>
      <c r="D44" s="319"/>
      <c r="E44" s="319"/>
      <c r="F44" s="319"/>
      <c r="G44" s="319"/>
      <c r="H44" s="319"/>
      <c r="I44" s="226"/>
    </row>
    <row r="45" spans="1:9">
      <c r="A45" s="18"/>
      <c r="B45" s="319"/>
      <c r="C45" s="319"/>
      <c r="D45" s="319"/>
      <c r="E45" s="319"/>
      <c r="F45" s="319"/>
      <c r="G45" s="319"/>
      <c r="H45" s="319"/>
      <c r="I45" s="18"/>
    </row>
    <row r="46" spans="1:9">
      <c r="A46" s="18"/>
      <c r="B46" s="319"/>
      <c r="C46" s="319"/>
      <c r="D46" s="319"/>
      <c r="E46" s="319"/>
      <c r="F46" s="319"/>
      <c r="G46" s="319"/>
      <c r="H46" s="319"/>
      <c r="I46" s="18"/>
    </row>
    <row r="47" spans="1:9">
      <c r="A47" s="18"/>
      <c r="B47" s="319"/>
      <c r="C47" s="319"/>
      <c r="D47" s="319"/>
      <c r="E47" s="319"/>
      <c r="F47" s="319"/>
      <c r="G47" s="319"/>
      <c r="H47" s="319"/>
      <c r="I47" s="18"/>
    </row>
    <row r="48" spans="1:9">
      <c r="A48" s="18"/>
      <c r="B48" s="319"/>
      <c r="C48" s="319"/>
      <c r="D48" s="319"/>
      <c r="E48" s="319"/>
      <c r="F48" s="319"/>
      <c r="G48" s="319"/>
      <c r="H48" s="319"/>
      <c r="I48" s="18"/>
    </row>
    <row r="49" spans="1:9">
      <c r="A49" s="18"/>
      <c r="B49" s="319"/>
      <c r="C49" s="319"/>
      <c r="D49" s="319"/>
      <c r="E49" s="319"/>
      <c r="F49" s="319"/>
      <c r="G49" s="319"/>
      <c r="H49" s="319"/>
      <c r="I49" s="18"/>
    </row>
    <row r="50" spans="1:9">
      <c r="A50" s="18"/>
      <c r="B50" s="324"/>
      <c r="C50" s="324"/>
      <c r="D50" s="324"/>
      <c r="E50" s="324"/>
      <c r="F50" s="324"/>
      <c r="G50" s="324"/>
      <c r="H50" s="324"/>
      <c r="I50" s="18"/>
    </row>
    <row r="51" spans="1:9" ht="15" customHeight="1">
      <c r="A51" s="18"/>
      <c r="B51" s="323"/>
      <c r="C51" s="323"/>
      <c r="D51" s="323"/>
      <c r="E51" s="323"/>
      <c r="F51" s="323"/>
      <c r="G51" s="323"/>
      <c r="H51" s="323"/>
      <c r="I51" s="18"/>
    </row>
    <row r="52" spans="1:9">
      <c r="A52" s="18"/>
      <c r="B52" s="281" t="s">
        <v>437</v>
      </c>
      <c r="C52" s="320" t="s">
        <v>438</v>
      </c>
      <c r="D52" s="321"/>
      <c r="E52" s="321"/>
      <c r="F52" s="321"/>
      <c r="G52" s="321"/>
      <c r="H52" s="322"/>
      <c r="I52" s="18"/>
    </row>
    <row r="53" spans="1:9">
      <c r="A53" s="18"/>
      <c r="B53" s="318"/>
      <c r="C53" s="318"/>
      <c r="D53" s="318"/>
      <c r="E53" s="318"/>
      <c r="F53" s="318"/>
      <c r="G53" s="318"/>
      <c r="H53" s="318"/>
      <c r="I53" s="18"/>
    </row>
    <row r="54" spans="1:9">
      <c r="A54" s="18"/>
      <c r="B54" s="319"/>
      <c r="C54" s="319"/>
      <c r="D54" s="319"/>
      <c r="E54" s="319"/>
      <c r="F54" s="319"/>
      <c r="G54" s="319"/>
      <c r="H54" s="319"/>
      <c r="I54" s="18"/>
    </row>
    <row r="55" spans="1:9">
      <c r="A55" s="18"/>
      <c r="B55" s="319"/>
      <c r="C55" s="319"/>
      <c r="D55" s="319"/>
      <c r="E55" s="319"/>
      <c r="F55" s="319"/>
      <c r="G55" s="319"/>
      <c r="H55" s="319"/>
      <c r="I55" s="18"/>
    </row>
    <row r="56" spans="1:9">
      <c r="A56" s="18"/>
      <c r="B56" s="319"/>
      <c r="C56" s="319"/>
      <c r="D56" s="319"/>
      <c r="E56" s="319"/>
      <c r="F56" s="319"/>
      <c r="G56" s="319"/>
      <c r="H56" s="319"/>
      <c r="I56" s="18"/>
    </row>
    <row r="57" spans="1:9">
      <c r="A57" s="18"/>
      <c r="B57" s="319"/>
      <c r="C57" s="319"/>
      <c r="D57" s="319"/>
      <c r="E57" s="319"/>
      <c r="F57" s="319"/>
      <c r="G57" s="319"/>
      <c r="H57" s="319"/>
      <c r="I57" s="18"/>
    </row>
    <row r="58" spans="1:9">
      <c r="A58" s="18"/>
      <c r="B58" s="319"/>
      <c r="C58" s="319"/>
      <c r="D58" s="319"/>
      <c r="E58" s="319"/>
      <c r="F58" s="319"/>
      <c r="G58" s="319"/>
      <c r="H58" s="319"/>
      <c r="I58" s="18"/>
    </row>
    <row r="59" spans="1:9">
      <c r="A59" s="18"/>
      <c r="B59" s="319"/>
      <c r="C59" s="319"/>
      <c r="D59" s="319"/>
      <c r="E59" s="319"/>
      <c r="F59" s="319"/>
      <c r="G59" s="319"/>
      <c r="H59" s="319"/>
      <c r="I59" s="18"/>
    </row>
    <row r="60" spans="1:9">
      <c r="A60" s="18"/>
      <c r="B60" s="319"/>
      <c r="C60" s="319"/>
      <c r="D60" s="319"/>
      <c r="E60" s="319"/>
      <c r="F60" s="319"/>
      <c r="G60" s="319"/>
      <c r="H60" s="319"/>
      <c r="I60" s="18"/>
    </row>
    <row r="61" spans="1:9">
      <c r="A61" s="18"/>
      <c r="B61" s="319"/>
      <c r="C61" s="319"/>
      <c r="D61" s="319"/>
      <c r="E61" s="319"/>
      <c r="F61" s="319"/>
      <c r="G61" s="319"/>
      <c r="H61" s="319"/>
      <c r="I61" s="18"/>
    </row>
    <row r="62" spans="1:9">
      <c r="A62" s="18"/>
      <c r="B62" s="319"/>
      <c r="C62" s="319"/>
      <c r="D62" s="319"/>
      <c r="E62" s="319"/>
      <c r="F62" s="319"/>
      <c r="G62" s="319"/>
      <c r="H62" s="319"/>
      <c r="I62" s="18"/>
    </row>
    <row r="63" spans="1:9">
      <c r="A63" s="18"/>
      <c r="B63" s="319"/>
      <c r="C63" s="319"/>
      <c r="D63" s="319"/>
      <c r="E63" s="319"/>
      <c r="F63" s="319"/>
      <c r="G63" s="319"/>
      <c r="H63" s="319"/>
      <c r="I63" s="18"/>
    </row>
    <row r="64" spans="1:9">
      <c r="A64" s="18"/>
      <c r="B64" s="319"/>
      <c r="C64" s="319"/>
      <c r="D64" s="319"/>
      <c r="E64" s="319"/>
      <c r="F64" s="319"/>
      <c r="G64" s="319"/>
      <c r="H64" s="319"/>
      <c r="I64" s="18"/>
    </row>
    <row r="65" spans="1:9">
      <c r="A65" s="18"/>
      <c r="B65" s="319"/>
      <c r="C65" s="319"/>
      <c r="D65" s="319"/>
      <c r="E65" s="319"/>
      <c r="F65" s="319"/>
      <c r="G65" s="319"/>
      <c r="H65" s="319"/>
      <c r="I65" s="18"/>
    </row>
    <row r="66" spans="1:9">
      <c r="A66" s="18"/>
      <c r="B66" s="319"/>
      <c r="C66" s="319"/>
      <c r="D66" s="319"/>
      <c r="E66" s="319"/>
      <c r="F66" s="319"/>
      <c r="G66" s="319"/>
      <c r="H66" s="319"/>
      <c r="I66" s="18"/>
    </row>
    <row r="67" spans="1:9">
      <c r="A67" s="18"/>
      <c r="B67" s="319"/>
      <c r="C67" s="319"/>
      <c r="D67" s="319"/>
      <c r="E67" s="319"/>
      <c r="F67" s="319"/>
      <c r="G67" s="319"/>
      <c r="H67" s="319"/>
      <c r="I67" s="18"/>
    </row>
    <row r="68" spans="1:9">
      <c r="A68" s="18"/>
      <c r="B68" s="319"/>
      <c r="C68" s="319"/>
      <c r="D68" s="319"/>
      <c r="E68" s="319"/>
      <c r="F68" s="319"/>
      <c r="G68" s="319"/>
      <c r="H68" s="319"/>
      <c r="I68" s="18"/>
    </row>
    <row r="69" spans="1:9">
      <c r="A69" s="18"/>
      <c r="B69" s="319"/>
      <c r="C69" s="319"/>
      <c r="D69" s="319"/>
      <c r="E69" s="319"/>
      <c r="F69" s="319"/>
      <c r="G69" s="319"/>
      <c r="H69" s="319"/>
      <c r="I69" s="18"/>
    </row>
    <row r="70" spans="1:9">
      <c r="A70" s="18"/>
      <c r="B70" s="319"/>
      <c r="C70" s="319"/>
      <c r="D70" s="319"/>
      <c r="E70" s="319"/>
      <c r="F70" s="319"/>
      <c r="G70" s="319"/>
      <c r="H70" s="319"/>
      <c r="I70" s="18"/>
    </row>
    <row r="71" spans="1:9">
      <c r="A71" s="18"/>
      <c r="B71" s="319"/>
      <c r="C71" s="319"/>
      <c r="D71" s="319"/>
      <c r="E71" s="319"/>
      <c r="F71" s="319"/>
      <c r="G71" s="319"/>
      <c r="H71" s="319"/>
      <c r="I71" s="18"/>
    </row>
    <row r="72" spans="1:9">
      <c r="A72" s="18"/>
      <c r="B72" s="319"/>
      <c r="C72" s="319"/>
      <c r="D72" s="319"/>
      <c r="E72" s="319"/>
      <c r="F72" s="319"/>
      <c r="G72" s="319"/>
      <c r="H72" s="319"/>
      <c r="I72" s="18"/>
    </row>
    <row r="73" spans="1:9">
      <c r="A73" s="18"/>
      <c r="B73" s="319"/>
      <c r="C73" s="319"/>
      <c r="D73" s="319"/>
      <c r="E73" s="319"/>
      <c r="F73" s="319"/>
      <c r="G73" s="319"/>
      <c r="H73" s="319"/>
      <c r="I73" s="18"/>
    </row>
    <row r="74" spans="1:9">
      <c r="A74" s="18"/>
      <c r="B74" s="319"/>
      <c r="C74" s="319"/>
      <c r="D74" s="319"/>
      <c r="E74" s="319"/>
      <c r="F74" s="319"/>
      <c r="G74" s="319"/>
      <c r="H74" s="319"/>
      <c r="I74" s="18"/>
    </row>
    <row r="75" spans="1:9">
      <c r="A75" s="18"/>
      <c r="B75" s="319"/>
      <c r="C75" s="319"/>
      <c r="D75" s="319"/>
      <c r="E75" s="319"/>
      <c r="F75" s="319"/>
      <c r="G75" s="319"/>
      <c r="H75" s="319"/>
      <c r="I75" s="18"/>
    </row>
    <row r="76" spans="1:9">
      <c r="A76" s="18"/>
      <c r="I76" s="18"/>
    </row>
    <row r="77" spans="1:9">
      <c r="A77" s="18"/>
      <c r="I77" s="18"/>
    </row>
    <row r="78" spans="1:9">
      <c r="A78" s="18"/>
      <c r="I78" s="18"/>
    </row>
    <row r="79" spans="1:9">
      <c r="A79" s="18"/>
      <c r="I79" s="18"/>
    </row>
    <row r="80" spans="1:9">
      <c r="A80" s="18"/>
      <c r="I80" s="18"/>
    </row>
    <row r="81" spans="1:9">
      <c r="A81" s="18"/>
      <c r="I81" s="18"/>
    </row>
    <row r="82" spans="1:9">
      <c r="A82" s="18"/>
      <c r="I82" s="18"/>
    </row>
    <row r="83" spans="1:9">
      <c r="A83" s="18"/>
      <c r="I83" s="18"/>
    </row>
    <row r="84" spans="1:9">
      <c r="A84" s="18"/>
      <c r="I84" s="18"/>
    </row>
    <row r="85" spans="1:9">
      <c r="A85" s="18"/>
      <c r="I85" s="18"/>
    </row>
    <row r="86" spans="1:9">
      <c r="A86" s="18"/>
      <c r="I86" s="18"/>
    </row>
    <row r="87" spans="1:9">
      <c r="A87" s="18"/>
      <c r="I87" s="18"/>
    </row>
    <row r="88" spans="1:9">
      <c r="A88" s="18"/>
      <c r="I88" s="18"/>
    </row>
    <row r="89" spans="1:9">
      <c r="A89" s="18"/>
      <c r="I89" s="18"/>
    </row>
    <row r="90" spans="1:9">
      <c r="A90" s="18"/>
      <c r="I90" s="18"/>
    </row>
    <row r="91" spans="1:9">
      <c r="A91" s="18"/>
      <c r="I91" s="18"/>
    </row>
    <row r="92" spans="1:9">
      <c r="A92" s="18"/>
      <c r="I92" s="18"/>
    </row>
  </sheetData>
  <sheetProtection algorithmName="SHA-512" hashValue="7VasCwhID18+cQ7uxuEQ7iMiha3i3n2+BOq87HYkHuN/rB1dHE7TKveF19Yj1L+r5OrBfV9521X2gv3lEZVDQQ==" saltValue="TUKef0Z9Vzkex9KNHwgUSA==" spinCount="100000" sheet="1" objects="1" scenarios="1" selectLockedCells="1"/>
  <mergeCells count="29">
    <mergeCell ref="B2:H2"/>
    <mergeCell ref="C7:G7"/>
    <mergeCell ref="C8:G8"/>
    <mergeCell ref="C19:H19"/>
    <mergeCell ref="B20:H20"/>
    <mergeCell ref="B15:H15"/>
    <mergeCell ref="B18:H18"/>
    <mergeCell ref="C10:G10"/>
    <mergeCell ref="C13:G13"/>
    <mergeCell ref="C4:G4"/>
    <mergeCell ref="C5:G5"/>
    <mergeCell ref="C6:G6"/>
    <mergeCell ref="C3:G3"/>
    <mergeCell ref="C9:G9"/>
    <mergeCell ref="C12:G12"/>
    <mergeCell ref="C11:G11"/>
    <mergeCell ref="B22:H22"/>
    <mergeCell ref="B24:H24"/>
    <mergeCell ref="B26:H26"/>
    <mergeCell ref="C14:G14"/>
    <mergeCell ref="A16:I16"/>
    <mergeCell ref="C21:H21"/>
    <mergeCell ref="B53:H75"/>
    <mergeCell ref="C52:H52"/>
    <mergeCell ref="B51:H51"/>
    <mergeCell ref="B28:H50"/>
    <mergeCell ref="C23:H23"/>
    <mergeCell ref="C25:H25"/>
    <mergeCell ref="C27:H27"/>
  </mergeCells>
  <phoneticPr fontId="1"/>
  <dataValidations count="1">
    <dataValidation type="list" allowBlank="1" showInputMessage="1" sqref="H13" xr:uid="{DB0308C1-BE9B-43CE-BFEA-92279681F102}">
      <formula1>"5分間,10分間,30分間,1時間,3時間,6時間,12時間,24時間,999時間"</formula1>
    </dataValidation>
  </dataValidations>
  <pageMargins left="0.7" right="0.7" top="0.75" bottom="0.75" header="0.3" footer="0.3"/>
  <pageSetup paperSize="9" scale="42"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C963-4B07-4729-9242-31D6C235A75E}">
  <sheetPr codeName="Sheet8"/>
  <dimension ref="A1:AG48"/>
  <sheetViews>
    <sheetView showGridLines="0" showZeros="0" view="pageBreakPreview" zoomScale="59" zoomScaleNormal="100" zoomScaleSheetLayoutView="59" workbookViewId="0">
      <selection activeCell="AO33" sqref="AO33"/>
    </sheetView>
  </sheetViews>
  <sheetFormatPr defaultColWidth="12.125" defaultRowHeight="44.25"/>
  <cols>
    <col min="1" max="1" width="2.5" style="146" customWidth="1"/>
    <col min="2" max="2" width="11" style="149" customWidth="1"/>
    <col min="3" max="3" width="9.25" style="149" customWidth="1"/>
    <col min="4" max="4" width="15.875" style="149" customWidth="1"/>
    <col min="5" max="7" width="11" style="149" customWidth="1"/>
    <col min="8" max="14" width="11" style="146" customWidth="1"/>
    <col min="15" max="15" width="5.75" style="146" customWidth="1"/>
    <col min="16" max="16" width="17.25" style="146" customWidth="1"/>
    <col min="17" max="17" width="2.5" style="146" customWidth="1"/>
    <col min="18" max="19" width="10" style="146" customWidth="1"/>
    <col min="20" max="20" width="8.5" style="146" customWidth="1"/>
    <col min="21" max="21" width="4.375" style="146" customWidth="1"/>
    <col min="22" max="22" width="21" style="146" customWidth="1"/>
    <col min="23" max="23" width="12.125" style="146" customWidth="1"/>
    <col min="24" max="24" width="12.125" style="146"/>
    <col min="25" max="25" width="12.125" style="146" customWidth="1"/>
    <col min="26" max="32" width="12.125" style="146"/>
    <col min="33" max="33" width="2.25" style="146" customWidth="1"/>
    <col min="34" max="34" width="4.125" style="146" customWidth="1"/>
    <col min="35" max="16384" width="12.125" style="146"/>
  </cols>
  <sheetData>
    <row r="1" spans="1:33" ht="18.75" customHeight="1">
      <c r="A1" s="144"/>
      <c r="B1" s="145"/>
      <c r="C1" s="145"/>
      <c r="D1" s="145"/>
      <c r="E1" s="145"/>
      <c r="F1" s="145"/>
      <c r="G1" s="145"/>
      <c r="H1" s="144"/>
      <c r="I1" s="144"/>
      <c r="J1" s="144"/>
      <c r="K1" s="144"/>
      <c r="L1" s="144"/>
      <c r="M1" s="144"/>
      <c r="N1" s="144"/>
      <c r="O1" s="144"/>
      <c r="P1" s="144"/>
      <c r="Q1" s="144"/>
      <c r="T1" s="18"/>
      <c r="U1" s="342" t="s">
        <v>228</v>
      </c>
      <c r="V1" s="342"/>
      <c r="W1" s="342"/>
      <c r="X1" s="342"/>
      <c r="Y1" s="342"/>
      <c r="Z1" s="342"/>
      <c r="AA1" s="342"/>
      <c r="AB1" s="342"/>
      <c r="AC1" s="342"/>
      <c r="AD1" s="342"/>
      <c r="AE1" s="342"/>
      <c r="AF1" s="342"/>
      <c r="AG1" s="18"/>
    </row>
    <row r="2" spans="1:33" ht="12" customHeight="1">
      <c r="A2" s="147"/>
      <c r="B2" s="393"/>
      <c r="C2" s="393"/>
      <c r="D2" s="393"/>
      <c r="E2" s="393"/>
      <c r="F2" s="393"/>
      <c r="G2" s="393"/>
      <c r="H2" s="393"/>
      <c r="I2" s="393"/>
      <c r="J2" s="393"/>
      <c r="K2" s="393"/>
      <c r="L2" s="393"/>
      <c r="M2" s="393"/>
      <c r="N2" s="393"/>
      <c r="O2" s="393"/>
      <c r="P2" s="393"/>
      <c r="Q2" s="147"/>
      <c r="T2" s="18"/>
      <c r="U2" s="343"/>
      <c r="V2" s="343"/>
      <c r="W2" s="343"/>
      <c r="X2" s="343"/>
      <c r="Y2" s="343"/>
      <c r="Z2" s="343"/>
      <c r="AA2" s="343"/>
      <c r="AB2" s="343"/>
      <c r="AC2" s="343"/>
      <c r="AD2" s="343"/>
      <c r="AE2" s="343"/>
      <c r="AF2" s="343"/>
      <c r="AG2" s="18"/>
    </row>
    <row r="3" spans="1:33" s="149" customFormat="1" ht="73.5" customHeight="1">
      <c r="A3" s="147"/>
      <c r="B3" s="427" t="s">
        <v>125</v>
      </c>
      <c r="C3" s="427"/>
      <c r="D3" s="427"/>
      <c r="E3" s="427"/>
      <c r="F3" s="427"/>
      <c r="G3" s="427"/>
      <c r="H3" s="427"/>
      <c r="I3" s="427"/>
      <c r="J3" s="427"/>
      <c r="K3" s="427"/>
      <c r="L3" s="427"/>
      <c r="M3" s="427"/>
      <c r="N3" s="427"/>
      <c r="O3" s="427"/>
      <c r="P3" s="427"/>
      <c r="Q3" s="148"/>
      <c r="R3" s="428" t="s">
        <v>126</v>
      </c>
      <c r="S3" s="428"/>
      <c r="T3" s="18"/>
      <c r="U3" s="201" t="s">
        <v>36</v>
      </c>
      <c r="V3" s="208" t="s">
        <v>236</v>
      </c>
      <c r="W3" s="329" t="str">
        <f>"【発注書_SSIR】" &amp; TEXT(C8, "yyyy年m月") &amp; "分発注書送付のご案内"</f>
        <v>【発注書_SSIR】2024年8月分発注書送付のご案内</v>
      </c>
      <c r="X3" s="329"/>
      <c r="Y3" s="329"/>
      <c r="Z3" s="329"/>
      <c r="AA3" s="329"/>
      <c r="AB3" s="329"/>
      <c r="AC3" s="329"/>
      <c r="AD3" s="329"/>
      <c r="AE3" s="329"/>
      <c r="AF3" s="329"/>
      <c r="AG3" s="18"/>
    </row>
    <row r="4" spans="1:33" ht="30.75" customHeight="1">
      <c r="A4" s="147"/>
      <c r="B4" s="433" t="s">
        <v>444</v>
      </c>
      <c r="C4" s="433"/>
      <c r="D4" s="433"/>
      <c r="E4" s="433"/>
      <c r="F4" s="429" t="s">
        <v>127</v>
      </c>
      <c r="G4" s="219"/>
      <c r="H4" s="219"/>
      <c r="I4" s="220"/>
      <c r="J4" s="220"/>
      <c r="K4" s="220"/>
      <c r="L4" s="220"/>
      <c r="M4" s="430" t="s">
        <v>128</v>
      </c>
      <c r="N4" s="430"/>
      <c r="O4" s="432" t="s">
        <v>440</v>
      </c>
      <c r="P4" s="432"/>
      <c r="Q4" s="147"/>
      <c r="T4" s="18"/>
      <c r="U4" s="201" t="s">
        <v>37</v>
      </c>
      <c r="V4" s="175" t="s">
        <v>237</v>
      </c>
      <c r="W4" s="365" t="str">
        <f>IFERROR(VLOOKUP(W7,  '▶取引先&amp;仕入先'!D:L, 9, FALSE), "")</f>
        <v>ak@aks.co.jp</v>
      </c>
      <c r="X4" s="365"/>
      <c r="Y4" s="365"/>
      <c r="Z4" s="365"/>
      <c r="AA4" s="365"/>
      <c r="AB4" s="365"/>
      <c r="AC4" s="365"/>
      <c r="AD4" s="365"/>
      <c r="AE4" s="365"/>
      <c r="AF4" s="365"/>
      <c r="AG4" s="18"/>
    </row>
    <row r="5" spans="1:33" ht="24" customHeight="1">
      <c r="A5" s="147"/>
      <c r="B5" s="433"/>
      <c r="C5" s="433"/>
      <c r="D5" s="433"/>
      <c r="E5" s="433"/>
      <c r="F5" s="429"/>
      <c r="G5" s="219"/>
      <c r="H5" s="219"/>
      <c r="I5" s="220"/>
      <c r="J5" s="220"/>
      <c r="K5" s="220"/>
      <c r="L5" s="220"/>
      <c r="M5" s="430" t="s">
        <v>129</v>
      </c>
      <c r="N5" s="430"/>
      <c r="O5" s="431" t="s">
        <v>441</v>
      </c>
      <c r="P5" s="432"/>
      <c r="Q5" s="147"/>
      <c r="T5" s="18"/>
      <c r="U5" s="201" t="s">
        <v>39</v>
      </c>
      <c r="V5" s="175" t="s">
        <v>238</v>
      </c>
      <c r="W5" s="365" t="str">
        <f>IFERROR(VLOOKUP(W7,  '▶取引先&amp;仕入先'!D:M, 10, FALSE), "")</f>
        <v>tk@ssir.co.jp</v>
      </c>
      <c r="X5" s="365"/>
      <c r="Y5" s="365"/>
      <c r="Z5" s="365"/>
      <c r="AA5" s="365"/>
      <c r="AB5" s="365"/>
      <c r="AC5" s="365"/>
      <c r="AD5" s="365"/>
      <c r="AE5" s="365"/>
      <c r="AF5" s="365"/>
      <c r="AG5" s="18"/>
    </row>
    <row r="6" spans="1:33" ht="24" customHeight="1">
      <c r="A6" s="147"/>
      <c r="B6" s="221"/>
      <c r="C6" s="221"/>
      <c r="D6" s="221"/>
      <c r="E6" s="221"/>
      <c r="F6" s="225"/>
      <c r="G6" s="221"/>
      <c r="H6" s="221"/>
      <c r="I6" s="220"/>
      <c r="J6" s="220"/>
      <c r="K6" s="220"/>
      <c r="L6" s="220"/>
      <c r="M6" s="430"/>
      <c r="N6" s="430"/>
      <c r="O6" s="430"/>
      <c r="P6" s="430"/>
      <c r="Q6" s="147"/>
      <c r="T6" s="18"/>
      <c r="U6" s="199" t="s">
        <v>206</v>
      </c>
      <c r="V6" s="176" t="s">
        <v>239</v>
      </c>
      <c r="W6" s="365" t="str">
        <f>IFERROR(VLOOKUP(W7,  '▶取引先&amp;仕入先'!D:I, 6, FALSE), "")</f>
        <v>AK</v>
      </c>
      <c r="X6" s="365"/>
      <c r="Y6" s="365"/>
      <c r="Z6" s="365"/>
      <c r="AA6" s="365"/>
      <c r="AB6" s="365"/>
      <c r="AC6" s="365"/>
      <c r="AD6" s="365"/>
      <c r="AE6" s="365"/>
      <c r="AF6" s="365"/>
      <c r="AG6" s="18"/>
    </row>
    <row r="7" spans="1:33" ht="24" customHeight="1">
      <c r="A7" s="147"/>
      <c r="B7" s="222" t="s">
        <v>130</v>
      </c>
      <c r="C7" s="394" t="s">
        <v>162</v>
      </c>
      <c r="D7" s="394"/>
      <c r="E7" s="394"/>
      <c r="F7" s="394"/>
      <c r="G7" s="394"/>
      <c r="H7" s="222"/>
      <c r="I7" s="220"/>
      <c r="J7" s="223" t="s">
        <v>131</v>
      </c>
      <c r="K7" s="223"/>
      <c r="L7" s="223"/>
      <c r="M7" s="223"/>
      <c r="N7" s="223"/>
      <c r="O7" s="223"/>
      <c r="P7" s="223"/>
      <c r="Q7" s="147"/>
      <c r="T7" s="18"/>
      <c r="U7" s="199" t="s">
        <v>209</v>
      </c>
      <c r="V7" s="174" t="s">
        <v>240</v>
      </c>
      <c r="W7" s="364" t="s">
        <v>323</v>
      </c>
      <c r="X7" s="364"/>
      <c r="Y7" s="364"/>
      <c r="Z7" s="364"/>
      <c r="AA7" s="364"/>
      <c r="AB7" s="364"/>
      <c r="AC7" s="364"/>
      <c r="AD7" s="364"/>
      <c r="AE7" s="364"/>
      <c r="AF7" s="364"/>
      <c r="AG7" s="18"/>
    </row>
    <row r="8" spans="1:33" s="152" customFormat="1" ht="21" customHeight="1">
      <c r="A8" s="147"/>
      <c r="B8" s="222" t="s">
        <v>132</v>
      </c>
      <c r="C8" s="424" t="s">
        <v>442</v>
      </c>
      <c r="D8" s="424"/>
      <c r="E8" s="224" t="s">
        <v>171</v>
      </c>
      <c r="F8" s="424" t="s">
        <v>443</v>
      </c>
      <c r="G8" s="424"/>
      <c r="H8" s="222"/>
      <c r="I8" s="223"/>
      <c r="J8" s="223" t="s">
        <v>133</v>
      </c>
      <c r="K8" s="223"/>
      <c r="L8" s="223"/>
      <c r="M8" s="223"/>
      <c r="N8" s="223"/>
      <c r="O8" s="223"/>
      <c r="P8" s="223"/>
      <c r="Q8" s="151"/>
      <c r="T8" s="18"/>
      <c r="U8" s="366" t="s">
        <v>210</v>
      </c>
      <c r="V8" s="345" t="s">
        <v>241</v>
      </c>
      <c r="W8" s="369" t="s">
        <v>229</v>
      </c>
      <c r="X8" s="369"/>
      <c r="Y8" s="369"/>
      <c r="Z8" s="369"/>
      <c r="AA8" s="369"/>
      <c r="AB8" s="369"/>
      <c r="AC8" s="369"/>
      <c r="AD8" s="369"/>
      <c r="AE8" s="369"/>
      <c r="AF8" s="369"/>
      <c r="AG8" s="18"/>
    </row>
    <row r="9" spans="1:33" s="152" customFormat="1" ht="21" customHeight="1">
      <c r="A9" s="147"/>
      <c r="B9" s="222" t="s">
        <v>134</v>
      </c>
      <c r="C9" s="394" t="s">
        <v>242</v>
      </c>
      <c r="D9" s="394"/>
      <c r="E9" s="222"/>
      <c r="F9" s="222"/>
      <c r="G9" s="222"/>
      <c r="H9" s="222"/>
      <c r="I9" s="223"/>
      <c r="J9" s="223" t="s">
        <v>136</v>
      </c>
      <c r="K9" s="223"/>
      <c r="L9" s="223"/>
      <c r="M9" s="223"/>
      <c r="N9" s="223"/>
      <c r="O9" s="223"/>
      <c r="P9" s="223"/>
      <c r="Q9" s="151"/>
      <c r="T9" s="18"/>
      <c r="U9" s="367"/>
      <c r="V9" s="346"/>
      <c r="W9" s="369"/>
      <c r="X9" s="369"/>
      <c r="Y9" s="369"/>
      <c r="Z9" s="369"/>
      <c r="AA9" s="369"/>
      <c r="AB9" s="369"/>
      <c r="AC9" s="369"/>
      <c r="AD9" s="369"/>
      <c r="AE9" s="369"/>
      <c r="AF9" s="369"/>
      <c r="AG9" s="18"/>
    </row>
    <row r="10" spans="1:33" s="152" customFormat="1" ht="21" customHeight="1">
      <c r="A10" s="147"/>
      <c r="B10" s="222" t="s">
        <v>137</v>
      </c>
      <c r="C10" s="222" t="s">
        <v>245</v>
      </c>
      <c r="D10" s="257">
        <f>IFERROR(
    IF(
        INDEX('▶取引先&amp;仕入先'!E:E, MATCH(B4, '▶取引先&amp;仕入先'!D:D, 0)) = 60,
        "翌々月末日",
        IF(
            INDEX('▶取引先&amp;仕入先'!E:E, MATCH(B4, '▶取引先&amp;仕入先'!D:D, 0)) = 45,
            DATE(YEAR(F8), MONTH(F8) + 2, 15),
            ""
        )
    ),
    ""
)</f>
        <v>45580</v>
      </c>
      <c r="E10" s="222" t="s">
        <v>246</v>
      </c>
      <c r="F10" s="222"/>
      <c r="G10" s="222"/>
      <c r="H10" s="222"/>
      <c r="I10" s="223"/>
      <c r="J10" s="223" t="s">
        <v>138</v>
      </c>
      <c r="K10" s="223"/>
      <c r="L10" s="223"/>
      <c r="M10" s="223"/>
      <c r="N10" s="223"/>
      <c r="O10" s="223"/>
      <c r="P10" s="223"/>
      <c r="Q10" s="151"/>
      <c r="T10" s="18"/>
      <c r="U10" s="367"/>
      <c r="V10" s="346"/>
      <c r="W10" s="369"/>
      <c r="X10" s="369"/>
      <c r="Y10" s="369"/>
      <c r="Z10" s="369"/>
      <c r="AA10" s="369"/>
      <c r="AB10" s="369"/>
      <c r="AC10" s="369"/>
      <c r="AD10" s="369"/>
      <c r="AE10" s="369"/>
      <c r="AF10" s="369"/>
      <c r="AG10" s="18"/>
    </row>
    <row r="11" spans="1:33" s="152" customFormat="1" ht="21" customHeight="1">
      <c r="A11" s="147"/>
      <c r="B11" s="394"/>
      <c r="C11" s="394"/>
      <c r="D11" s="394"/>
      <c r="E11" s="394"/>
      <c r="F11" s="394"/>
      <c r="G11" s="394"/>
      <c r="H11" s="394"/>
      <c r="I11" s="223"/>
      <c r="J11" s="223" t="s">
        <v>139</v>
      </c>
      <c r="K11" s="223"/>
      <c r="L11" s="223"/>
      <c r="M11" s="223"/>
      <c r="N11" s="223"/>
      <c r="O11" s="223"/>
      <c r="P11" s="223"/>
      <c r="Q11" s="151"/>
      <c r="T11" s="18"/>
      <c r="U11" s="367"/>
      <c r="V11" s="346"/>
      <c r="W11" s="369"/>
      <c r="X11" s="369"/>
      <c r="Y11" s="369"/>
      <c r="Z11" s="369"/>
      <c r="AA11" s="369"/>
      <c r="AB11" s="369"/>
      <c r="AC11" s="369"/>
      <c r="AD11" s="369"/>
      <c r="AE11" s="369"/>
      <c r="AF11" s="369"/>
      <c r="AG11" s="18"/>
    </row>
    <row r="12" spans="1:33" s="152" customFormat="1" ht="21" customHeight="1">
      <c r="A12" s="147"/>
      <c r="B12" s="421" t="s">
        <v>203</v>
      </c>
      <c r="C12" s="421"/>
      <c r="D12" s="421"/>
      <c r="E12" s="421"/>
      <c r="F12" s="421"/>
      <c r="G12" s="421"/>
      <c r="H12" s="421"/>
      <c r="I12" s="223"/>
      <c r="J12" s="223" t="s">
        <v>458</v>
      </c>
      <c r="K12" s="223"/>
      <c r="L12" s="223"/>
      <c r="M12" s="223"/>
      <c r="N12" s="223"/>
      <c r="O12" s="223"/>
      <c r="P12" s="223"/>
      <c r="Q12" s="151"/>
      <c r="T12" s="18"/>
      <c r="U12" s="367"/>
      <c r="V12" s="346"/>
      <c r="W12" s="369"/>
      <c r="X12" s="369"/>
      <c r="Y12" s="369"/>
      <c r="Z12" s="369"/>
      <c r="AA12" s="369"/>
      <c r="AB12" s="369"/>
      <c r="AC12" s="369"/>
      <c r="AD12" s="369"/>
      <c r="AE12" s="369"/>
      <c r="AF12" s="369"/>
      <c r="AG12" s="18"/>
    </row>
    <row r="13" spans="1:33" s="152" customFormat="1" ht="21" customHeight="1">
      <c r="A13" s="147"/>
      <c r="B13" s="422" t="s">
        <v>202</v>
      </c>
      <c r="C13" s="422"/>
      <c r="D13" s="422"/>
      <c r="E13" s="423">
        <f>O29+O30+O31+O32</f>
        <v>660000</v>
      </c>
      <c r="F13" s="423"/>
      <c r="G13" s="423"/>
      <c r="H13" s="423"/>
      <c r="I13" s="223"/>
      <c r="J13" s="223" t="s">
        <v>140</v>
      </c>
      <c r="K13" s="223"/>
      <c r="L13" s="223"/>
      <c r="M13" s="223"/>
      <c r="N13" s="223"/>
      <c r="O13" s="223"/>
      <c r="P13" s="223"/>
      <c r="Q13" s="151"/>
      <c r="T13" s="18"/>
      <c r="U13" s="367"/>
      <c r="V13" s="346"/>
      <c r="W13" s="369"/>
      <c r="X13" s="369"/>
      <c r="Y13" s="369"/>
      <c r="Z13" s="369"/>
      <c r="AA13" s="369"/>
      <c r="AB13" s="369"/>
      <c r="AC13" s="369"/>
      <c r="AD13" s="369"/>
      <c r="AE13" s="369"/>
      <c r="AF13" s="369"/>
      <c r="AG13" s="18"/>
    </row>
    <row r="14" spans="1:33" s="152" customFormat="1" ht="21" customHeight="1">
      <c r="A14" s="147"/>
      <c r="B14" s="422"/>
      <c r="C14" s="422"/>
      <c r="D14" s="422"/>
      <c r="E14" s="423"/>
      <c r="F14" s="423"/>
      <c r="G14" s="423"/>
      <c r="H14" s="423"/>
      <c r="I14" s="223"/>
      <c r="J14" s="394" t="s">
        <v>459</v>
      </c>
      <c r="K14" s="394"/>
      <c r="L14" s="394"/>
      <c r="M14" s="394"/>
      <c r="N14" s="394"/>
      <c r="O14" s="394"/>
      <c r="P14" s="394"/>
      <c r="Q14" s="151"/>
      <c r="T14" s="18"/>
      <c r="U14" s="367"/>
      <c r="V14" s="346"/>
      <c r="W14" s="369"/>
      <c r="X14" s="369"/>
      <c r="Y14" s="369"/>
      <c r="Z14" s="369"/>
      <c r="AA14" s="369"/>
      <c r="AB14" s="369"/>
      <c r="AC14" s="369"/>
      <c r="AD14" s="369"/>
      <c r="AE14" s="369"/>
      <c r="AF14" s="369"/>
      <c r="AG14" s="18"/>
    </row>
    <row r="15" spans="1:33" s="152" customFormat="1" ht="21" customHeight="1" thickBot="1">
      <c r="A15" s="147"/>
      <c r="B15" s="450"/>
      <c r="C15" s="450"/>
      <c r="D15" s="450"/>
      <c r="E15" s="450"/>
      <c r="F15" s="450"/>
      <c r="G15" s="450"/>
      <c r="H15" s="450"/>
      <c r="I15" s="223"/>
      <c r="J15" s="394" t="s">
        <v>141</v>
      </c>
      <c r="K15" s="394"/>
      <c r="L15" s="394"/>
      <c r="M15" s="394"/>
      <c r="N15" s="394"/>
      <c r="O15" s="394"/>
      <c r="P15" s="394"/>
      <c r="Q15" s="151"/>
      <c r="T15" s="18"/>
      <c r="U15" s="367"/>
      <c r="V15" s="346"/>
      <c r="W15" s="369"/>
      <c r="X15" s="369"/>
      <c r="Y15" s="369"/>
      <c r="Z15" s="369"/>
      <c r="AA15" s="369"/>
      <c r="AB15" s="369"/>
      <c r="AC15" s="369"/>
      <c r="AD15" s="369"/>
      <c r="AE15" s="369"/>
      <c r="AF15" s="369"/>
      <c r="AG15" s="18"/>
    </row>
    <row r="16" spans="1:33" ht="45" customHeight="1" thickTop="1">
      <c r="A16" s="147"/>
      <c r="B16" s="153"/>
      <c r="C16" s="153"/>
      <c r="D16" s="153"/>
      <c r="E16" s="153"/>
      <c r="F16" s="153"/>
      <c r="G16" s="153"/>
      <c r="H16" s="153"/>
      <c r="I16" s="153"/>
      <c r="J16" s="153"/>
      <c r="K16" s="153"/>
      <c r="L16" s="153"/>
      <c r="M16" s="153"/>
      <c r="N16" s="153"/>
      <c r="O16" s="153"/>
      <c r="P16" s="147"/>
      <c r="Q16" s="147"/>
      <c r="T16" s="18"/>
      <c r="U16" s="367"/>
      <c r="V16" s="346"/>
      <c r="W16" s="369"/>
      <c r="X16" s="369"/>
      <c r="Y16" s="369"/>
      <c r="Z16" s="369"/>
      <c r="AA16" s="369"/>
      <c r="AB16" s="369"/>
      <c r="AC16" s="369"/>
      <c r="AD16" s="369"/>
      <c r="AE16" s="369"/>
      <c r="AF16" s="369"/>
      <c r="AG16" s="18"/>
    </row>
    <row r="17" spans="1:33" ht="31.5" customHeight="1">
      <c r="A17" s="147"/>
      <c r="B17" s="413" t="s">
        <v>142</v>
      </c>
      <c r="C17" s="414"/>
      <c r="D17" s="166" t="s">
        <v>143</v>
      </c>
      <c r="E17" s="166" t="s">
        <v>144</v>
      </c>
      <c r="F17" s="166" t="s">
        <v>145</v>
      </c>
      <c r="G17" s="166" t="s">
        <v>146</v>
      </c>
      <c r="H17" s="166" t="s">
        <v>147</v>
      </c>
      <c r="I17" s="166" t="s">
        <v>148</v>
      </c>
      <c r="J17" s="166" t="s">
        <v>149</v>
      </c>
      <c r="K17" s="167" t="s">
        <v>150</v>
      </c>
      <c r="L17" s="166" t="s">
        <v>151</v>
      </c>
      <c r="M17" s="415" t="s">
        <v>186</v>
      </c>
      <c r="N17" s="414"/>
      <c r="O17" s="415" t="s">
        <v>201</v>
      </c>
      <c r="P17" s="413"/>
      <c r="Q17" s="147"/>
      <c r="T17" s="18"/>
      <c r="U17" s="367"/>
      <c r="V17" s="346"/>
      <c r="W17" s="369"/>
      <c r="X17" s="369"/>
      <c r="Y17" s="369"/>
      <c r="Z17" s="369"/>
      <c r="AA17" s="369"/>
      <c r="AB17" s="369"/>
      <c r="AC17" s="369"/>
      <c r="AD17" s="369"/>
      <c r="AE17" s="369"/>
      <c r="AF17" s="369"/>
      <c r="AG17" s="18"/>
    </row>
    <row r="18" spans="1:33" ht="26.25" customHeight="1">
      <c r="A18" s="147"/>
      <c r="B18" s="416" t="s">
        <v>445</v>
      </c>
      <c r="C18" s="417"/>
      <c r="D18" s="258" t="str">
        <f>IF(B18&lt;&gt;"", MONTH($C$8) &amp; "月中", "")</f>
        <v>8月中</v>
      </c>
      <c r="E18" s="258" t="s">
        <v>446</v>
      </c>
      <c r="F18" s="258" t="s">
        <v>446</v>
      </c>
      <c r="G18" s="259" t="str">
        <f>IFERROR(ROUNDDOWN(M18/E18,-1),"")</f>
        <v/>
      </c>
      <c r="H18" s="259" t="str">
        <f>IFERROR(ROUNDDOWN(M18/F18,-1),"")</f>
        <v/>
      </c>
      <c r="I18" s="258" t="str">
        <f>IF(E18 &lt;&gt; "", IF(E18 = "-", "-", E18 * L18), "")</f>
        <v>-</v>
      </c>
      <c r="J18" s="258" t="str">
        <f>IF(F18 &lt;&gt; "", IF(F18 = "-", "-", F18 * L18), "")</f>
        <v>-</v>
      </c>
      <c r="K18" s="258" t="str">
        <f>IF(B18&lt;&gt;"", "〇", "")</f>
        <v>〇</v>
      </c>
      <c r="L18" s="258">
        <v>1</v>
      </c>
      <c r="M18" s="418">
        <v>600000</v>
      </c>
      <c r="N18" s="419"/>
      <c r="O18" s="418">
        <f>IF(OR(L18="",M18=""),"",L18*M18)</f>
        <v>600000</v>
      </c>
      <c r="P18" s="420"/>
      <c r="Q18" s="147"/>
      <c r="T18" s="18"/>
      <c r="U18" s="367"/>
      <c r="V18" s="346"/>
      <c r="W18" s="369"/>
      <c r="X18" s="369"/>
      <c r="Y18" s="369"/>
      <c r="Z18" s="369"/>
      <c r="AA18" s="369"/>
      <c r="AB18" s="369"/>
      <c r="AC18" s="369"/>
      <c r="AD18" s="369"/>
      <c r="AE18" s="369"/>
      <c r="AF18" s="369"/>
      <c r="AG18" s="177"/>
    </row>
    <row r="19" spans="1:33" ht="26.25" customHeight="1">
      <c r="A19" s="147"/>
      <c r="B19" s="425"/>
      <c r="C19" s="426"/>
      <c r="D19" s="258" t="str">
        <f>IF(B19&lt;&gt;"", MONTH($C$8) &amp; "月中", "")</f>
        <v/>
      </c>
      <c r="E19" s="258"/>
      <c r="F19" s="258"/>
      <c r="G19" s="259" t="str">
        <f>IFERROR(ROUNDDOWN(M19/E19,-1),"")</f>
        <v/>
      </c>
      <c r="H19" s="259" t="str">
        <f>IFERROR(ROUNDDOWN(M19/F19,-1),"")</f>
        <v/>
      </c>
      <c r="I19" s="259" t="str">
        <f t="shared" ref="I19:I28" si="0">IF(E19 &lt;&gt; "", IF(E19 = "-", "-", E19 * L19), "")</f>
        <v/>
      </c>
      <c r="J19" s="259" t="str">
        <f>IF(F19 &lt;&gt; "", IF(F19 = "-", "-", F19 * L19), "")</f>
        <v/>
      </c>
      <c r="K19" s="258" t="str">
        <f t="shared" ref="K19:K27" si="1">IF(B19&lt;&gt;"", "〇", "")</f>
        <v/>
      </c>
      <c r="L19" s="258"/>
      <c r="M19" s="405"/>
      <c r="N19" s="406"/>
      <c r="O19" s="405" t="str">
        <f t="shared" ref="O19:O28" si="2">IF(OR(L19="",M19=""),"",L19*M19)</f>
        <v/>
      </c>
      <c r="P19" s="407"/>
      <c r="Q19" s="147"/>
      <c r="T19" s="18"/>
      <c r="U19" s="367"/>
      <c r="V19" s="346"/>
      <c r="W19" s="369"/>
      <c r="X19" s="369"/>
      <c r="Y19" s="369"/>
      <c r="Z19" s="369"/>
      <c r="AA19" s="369"/>
      <c r="AB19" s="369"/>
      <c r="AC19" s="369"/>
      <c r="AD19" s="369"/>
      <c r="AE19" s="369"/>
      <c r="AF19" s="369"/>
      <c r="AG19" s="177"/>
    </row>
    <row r="20" spans="1:33" ht="27" customHeight="1">
      <c r="A20" s="147"/>
      <c r="B20" s="403"/>
      <c r="C20" s="404"/>
      <c r="D20" s="258" t="str">
        <f t="shared" ref="D20:D28" si="3">IF(B20&lt;&gt;"", MONTH($C$8) &amp; "月中", "")</f>
        <v/>
      </c>
      <c r="E20" s="258"/>
      <c r="F20" s="258"/>
      <c r="G20" s="259" t="str">
        <f>IFERROR(ROUNDDOWN(M20/E20,-1),"")</f>
        <v/>
      </c>
      <c r="H20" s="259" t="str">
        <f>IFERROR(ROUNDDOWN(M20/F20,-1),"")</f>
        <v/>
      </c>
      <c r="I20" s="258" t="str">
        <f t="shared" si="0"/>
        <v/>
      </c>
      <c r="J20" s="258" t="str">
        <f t="shared" ref="J20:J28" si="4">IF(F20 &lt;&gt; "", IF(F20 = "-", "-", F20 * L20), "")</f>
        <v/>
      </c>
      <c r="K20" s="258" t="str">
        <f t="shared" si="1"/>
        <v/>
      </c>
      <c r="L20" s="260"/>
      <c r="M20" s="405"/>
      <c r="N20" s="406"/>
      <c r="O20" s="405" t="str">
        <f t="shared" si="2"/>
        <v/>
      </c>
      <c r="P20" s="407"/>
      <c r="Q20" s="147"/>
      <c r="T20" s="18"/>
      <c r="U20" s="368"/>
      <c r="V20" s="347"/>
      <c r="W20" s="369"/>
      <c r="X20" s="369"/>
      <c r="Y20" s="369"/>
      <c r="Z20" s="369"/>
      <c r="AA20" s="369"/>
      <c r="AB20" s="369"/>
      <c r="AC20" s="369"/>
      <c r="AD20" s="369"/>
      <c r="AE20" s="369"/>
      <c r="AF20" s="369"/>
      <c r="AG20" s="177"/>
    </row>
    <row r="21" spans="1:33" ht="27" customHeight="1">
      <c r="A21" s="147"/>
      <c r="B21" s="403"/>
      <c r="C21" s="404"/>
      <c r="D21" s="258" t="str">
        <f t="shared" si="3"/>
        <v/>
      </c>
      <c r="E21" s="261"/>
      <c r="F21" s="261"/>
      <c r="G21" s="259" t="str">
        <f t="shared" ref="G21:H28" si="5">IFERROR(ROUNDDOWN(M21/E21,-1),"")</f>
        <v/>
      </c>
      <c r="H21" s="259" t="str">
        <f t="shared" si="5"/>
        <v/>
      </c>
      <c r="I21" s="259" t="str">
        <f t="shared" si="0"/>
        <v/>
      </c>
      <c r="J21" s="259" t="str">
        <f t="shared" si="4"/>
        <v/>
      </c>
      <c r="K21" s="258" t="str">
        <f t="shared" si="1"/>
        <v/>
      </c>
      <c r="L21" s="260"/>
      <c r="M21" s="405"/>
      <c r="N21" s="406"/>
      <c r="O21" s="405" t="str">
        <f t="shared" si="2"/>
        <v/>
      </c>
      <c r="P21" s="407"/>
      <c r="Q21" s="147"/>
      <c r="T21" s="18"/>
      <c r="U21" s="366" t="s">
        <v>230</v>
      </c>
      <c r="V21" s="345" t="s">
        <v>274</v>
      </c>
      <c r="W21" s="370" t="str">
        <f>IFERROR(INDEX(W30:W43, MATCH(V21, V30:V43, 0)), "")</f>
        <v xml:space="preserve">
┏ ─────────────────────────────────── ┓
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 ─────────────────────────────────── ┛</v>
      </c>
      <c r="X21" s="371"/>
      <c r="Y21" s="371"/>
      <c r="Z21" s="371"/>
      <c r="AA21" s="371"/>
      <c r="AB21" s="371"/>
      <c r="AC21" s="371"/>
      <c r="AD21" s="371"/>
      <c r="AE21" s="371"/>
      <c r="AF21" s="372"/>
      <c r="AG21" s="177"/>
    </row>
    <row r="22" spans="1:33" ht="27" customHeight="1">
      <c r="A22" s="147"/>
      <c r="B22" s="403"/>
      <c r="C22" s="404"/>
      <c r="D22" s="258" t="str">
        <f t="shared" si="3"/>
        <v/>
      </c>
      <c r="E22" s="261"/>
      <c r="F22" s="261"/>
      <c r="G22" s="259" t="str">
        <f t="shared" si="5"/>
        <v/>
      </c>
      <c r="H22" s="259" t="str">
        <f t="shared" si="5"/>
        <v/>
      </c>
      <c r="I22" s="258" t="str">
        <f t="shared" si="0"/>
        <v/>
      </c>
      <c r="J22" s="258" t="str">
        <f t="shared" si="4"/>
        <v/>
      </c>
      <c r="K22" s="258" t="str">
        <f t="shared" si="1"/>
        <v/>
      </c>
      <c r="L22" s="260"/>
      <c r="M22" s="405"/>
      <c r="N22" s="406"/>
      <c r="O22" s="405" t="str">
        <f t="shared" si="2"/>
        <v/>
      </c>
      <c r="P22" s="407"/>
      <c r="Q22" s="147"/>
      <c r="T22" s="18"/>
      <c r="U22" s="367"/>
      <c r="V22" s="346"/>
      <c r="W22" s="373"/>
      <c r="X22" s="374"/>
      <c r="Y22" s="374"/>
      <c r="Z22" s="374"/>
      <c r="AA22" s="374"/>
      <c r="AB22" s="374"/>
      <c r="AC22" s="374"/>
      <c r="AD22" s="374"/>
      <c r="AE22" s="374"/>
      <c r="AF22" s="375"/>
      <c r="AG22" s="18"/>
    </row>
    <row r="23" spans="1:33" ht="27" customHeight="1">
      <c r="A23" s="147"/>
      <c r="B23" s="403"/>
      <c r="C23" s="404"/>
      <c r="D23" s="258" t="str">
        <f t="shared" si="3"/>
        <v/>
      </c>
      <c r="E23" s="261"/>
      <c r="F23" s="261"/>
      <c r="G23" s="259" t="str">
        <f t="shared" si="5"/>
        <v/>
      </c>
      <c r="H23" s="259" t="str">
        <f t="shared" si="5"/>
        <v/>
      </c>
      <c r="I23" s="259" t="str">
        <f t="shared" si="0"/>
        <v/>
      </c>
      <c r="J23" s="259" t="str">
        <f t="shared" si="4"/>
        <v/>
      </c>
      <c r="K23" s="258" t="str">
        <f t="shared" si="1"/>
        <v/>
      </c>
      <c r="L23" s="260"/>
      <c r="M23" s="405"/>
      <c r="N23" s="406"/>
      <c r="O23" s="405" t="str">
        <f t="shared" si="2"/>
        <v/>
      </c>
      <c r="P23" s="407"/>
      <c r="Q23" s="147"/>
      <c r="T23" s="18"/>
      <c r="U23" s="367"/>
      <c r="V23" s="346"/>
      <c r="W23" s="373"/>
      <c r="X23" s="374"/>
      <c r="Y23" s="374"/>
      <c r="Z23" s="374"/>
      <c r="AA23" s="374"/>
      <c r="AB23" s="374"/>
      <c r="AC23" s="374"/>
      <c r="AD23" s="374"/>
      <c r="AE23" s="374"/>
      <c r="AF23" s="375"/>
      <c r="AG23" s="18"/>
    </row>
    <row r="24" spans="1:33" ht="27" customHeight="1">
      <c r="A24" s="147"/>
      <c r="B24" s="403"/>
      <c r="C24" s="404"/>
      <c r="D24" s="258" t="str">
        <f t="shared" si="3"/>
        <v/>
      </c>
      <c r="E24" s="261"/>
      <c r="F24" s="261"/>
      <c r="G24" s="259" t="str">
        <f t="shared" si="5"/>
        <v/>
      </c>
      <c r="H24" s="259" t="str">
        <f t="shared" si="5"/>
        <v/>
      </c>
      <c r="I24" s="258" t="str">
        <f t="shared" si="0"/>
        <v/>
      </c>
      <c r="J24" s="258" t="str">
        <f t="shared" si="4"/>
        <v/>
      </c>
      <c r="K24" s="258" t="str">
        <f t="shared" si="1"/>
        <v/>
      </c>
      <c r="L24" s="260"/>
      <c r="M24" s="405"/>
      <c r="N24" s="406"/>
      <c r="O24" s="405" t="str">
        <f t="shared" si="2"/>
        <v/>
      </c>
      <c r="P24" s="407"/>
      <c r="Q24" s="147"/>
      <c r="T24" s="18"/>
      <c r="U24" s="367"/>
      <c r="V24" s="346"/>
      <c r="W24" s="373"/>
      <c r="X24" s="374"/>
      <c r="Y24" s="374"/>
      <c r="Z24" s="374"/>
      <c r="AA24" s="374"/>
      <c r="AB24" s="374"/>
      <c r="AC24" s="374"/>
      <c r="AD24" s="374"/>
      <c r="AE24" s="374"/>
      <c r="AF24" s="375"/>
      <c r="AG24" s="18"/>
    </row>
    <row r="25" spans="1:33" ht="27" customHeight="1">
      <c r="A25" s="147"/>
      <c r="B25" s="403"/>
      <c r="C25" s="404"/>
      <c r="D25" s="258" t="str">
        <f t="shared" si="3"/>
        <v/>
      </c>
      <c r="E25" s="261"/>
      <c r="F25" s="261"/>
      <c r="G25" s="259" t="str">
        <f t="shared" si="5"/>
        <v/>
      </c>
      <c r="H25" s="259" t="str">
        <f t="shared" si="5"/>
        <v/>
      </c>
      <c r="I25" s="259" t="str">
        <f t="shared" si="0"/>
        <v/>
      </c>
      <c r="J25" s="259" t="str">
        <f t="shared" si="4"/>
        <v/>
      </c>
      <c r="K25" s="258" t="str">
        <f t="shared" si="1"/>
        <v/>
      </c>
      <c r="L25" s="260"/>
      <c r="M25" s="405"/>
      <c r="N25" s="406"/>
      <c r="O25" s="405" t="str">
        <f t="shared" si="2"/>
        <v/>
      </c>
      <c r="P25" s="407"/>
      <c r="Q25" s="147"/>
      <c r="T25" s="18"/>
      <c r="U25" s="367"/>
      <c r="V25" s="346"/>
      <c r="W25" s="373"/>
      <c r="X25" s="374"/>
      <c r="Y25" s="374"/>
      <c r="Z25" s="374"/>
      <c r="AA25" s="374"/>
      <c r="AB25" s="374"/>
      <c r="AC25" s="374"/>
      <c r="AD25" s="374"/>
      <c r="AE25" s="374"/>
      <c r="AF25" s="375"/>
      <c r="AG25" s="18"/>
    </row>
    <row r="26" spans="1:33" ht="27" customHeight="1">
      <c r="A26" s="147"/>
      <c r="B26" s="403"/>
      <c r="C26" s="404"/>
      <c r="D26" s="258" t="str">
        <f t="shared" si="3"/>
        <v/>
      </c>
      <c r="E26" s="261"/>
      <c r="F26" s="261"/>
      <c r="G26" s="259" t="str">
        <f t="shared" si="5"/>
        <v/>
      </c>
      <c r="H26" s="259" t="str">
        <f t="shared" si="5"/>
        <v/>
      </c>
      <c r="I26" s="258" t="str">
        <f t="shared" si="0"/>
        <v/>
      </c>
      <c r="J26" s="258" t="str">
        <f t="shared" si="4"/>
        <v/>
      </c>
      <c r="K26" s="258" t="str">
        <f t="shared" si="1"/>
        <v/>
      </c>
      <c r="L26" s="260"/>
      <c r="M26" s="405"/>
      <c r="N26" s="406"/>
      <c r="O26" s="405" t="str">
        <f t="shared" si="2"/>
        <v/>
      </c>
      <c r="P26" s="407"/>
      <c r="Q26" s="147"/>
      <c r="T26" s="18"/>
      <c r="U26" s="368"/>
      <c r="V26" s="347"/>
      <c r="W26" s="376"/>
      <c r="X26" s="377"/>
      <c r="Y26" s="377"/>
      <c r="Z26" s="377"/>
      <c r="AA26" s="377"/>
      <c r="AB26" s="377"/>
      <c r="AC26" s="377"/>
      <c r="AD26" s="377"/>
      <c r="AE26" s="377"/>
      <c r="AF26" s="378"/>
      <c r="AG26" s="18"/>
    </row>
    <row r="27" spans="1:33" ht="27" customHeight="1">
      <c r="A27" s="147"/>
      <c r="B27" s="403"/>
      <c r="C27" s="404"/>
      <c r="D27" s="258" t="str">
        <f t="shared" si="3"/>
        <v/>
      </c>
      <c r="E27" s="261"/>
      <c r="F27" s="261"/>
      <c r="G27" s="259" t="str">
        <f t="shared" si="5"/>
        <v/>
      </c>
      <c r="H27" s="259" t="str">
        <f t="shared" si="5"/>
        <v/>
      </c>
      <c r="I27" s="259" t="str">
        <f t="shared" si="0"/>
        <v/>
      </c>
      <c r="J27" s="259" t="str">
        <f t="shared" si="4"/>
        <v/>
      </c>
      <c r="K27" s="258" t="str">
        <f t="shared" si="1"/>
        <v/>
      </c>
      <c r="L27" s="260"/>
      <c r="M27" s="405"/>
      <c r="N27" s="406"/>
      <c r="O27" s="405" t="str">
        <f t="shared" si="2"/>
        <v/>
      </c>
      <c r="P27" s="407"/>
      <c r="Q27" s="147"/>
      <c r="T27" s="18"/>
      <c r="U27" s="202"/>
      <c r="V27" s="202"/>
      <c r="W27" s="202"/>
      <c r="X27" s="202"/>
      <c r="Y27" s="202"/>
      <c r="Z27" s="202"/>
      <c r="AA27" s="202"/>
      <c r="AB27" s="202"/>
      <c r="AC27" s="202"/>
      <c r="AD27" s="202"/>
      <c r="AE27" s="202"/>
      <c r="AF27" s="202"/>
      <c r="AG27" s="18"/>
    </row>
    <row r="28" spans="1:33" ht="27" customHeight="1" thickBot="1">
      <c r="A28" s="147"/>
      <c r="B28" s="408"/>
      <c r="C28" s="409"/>
      <c r="D28" s="262" t="str">
        <f t="shared" si="3"/>
        <v/>
      </c>
      <c r="E28" s="263"/>
      <c r="F28" s="263"/>
      <c r="G28" s="264" t="str">
        <f t="shared" si="5"/>
        <v/>
      </c>
      <c r="H28" s="264" t="str">
        <f t="shared" si="5"/>
        <v/>
      </c>
      <c r="I28" s="262" t="str">
        <f t="shared" si="0"/>
        <v/>
      </c>
      <c r="J28" s="262" t="str">
        <f t="shared" si="4"/>
        <v/>
      </c>
      <c r="K28" s="262" t="str">
        <f>IF(B28&lt;&gt;"", "〇", "")</f>
        <v/>
      </c>
      <c r="L28" s="262"/>
      <c r="M28" s="410"/>
      <c r="N28" s="411"/>
      <c r="O28" s="410" t="str">
        <f t="shared" si="2"/>
        <v/>
      </c>
      <c r="P28" s="412"/>
      <c r="Q28" s="147"/>
      <c r="T28" s="18"/>
      <c r="U28" s="358" t="s">
        <v>266</v>
      </c>
      <c r="V28" s="359"/>
      <c r="W28" s="359"/>
      <c r="X28" s="360"/>
      <c r="Y28" s="361">
        <f>'※初期設定＆機能紹介'!H7</f>
        <v>0</v>
      </c>
      <c r="Z28" s="362"/>
      <c r="AA28" s="362"/>
      <c r="AB28" s="362"/>
      <c r="AC28" s="362"/>
      <c r="AD28" s="362"/>
      <c r="AE28" s="362"/>
      <c r="AF28" s="363"/>
      <c r="AG28" s="18"/>
    </row>
    <row r="29" spans="1:33" ht="30" customHeight="1">
      <c r="A29" s="147"/>
      <c r="B29" s="383" t="s">
        <v>152</v>
      </c>
      <c r="C29" s="383"/>
      <c r="D29" s="383"/>
      <c r="E29" s="154"/>
      <c r="F29" s="154"/>
      <c r="G29" s="154"/>
      <c r="H29" s="154"/>
      <c r="I29" s="155"/>
      <c r="J29" s="154"/>
      <c r="K29" s="154"/>
      <c r="L29" s="154"/>
      <c r="M29" s="384" t="s">
        <v>153</v>
      </c>
      <c r="N29" s="385"/>
      <c r="O29" s="386">
        <f>SUMIF(K18:K28,"〇",O18:P28)</f>
        <v>600000</v>
      </c>
      <c r="P29" s="387"/>
      <c r="Q29" s="147"/>
      <c r="T29" s="203"/>
      <c r="U29" s="209"/>
      <c r="V29" s="202"/>
      <c r="W29" s="202"/>
      <c r="X29" s="202"/>
      <c r="Y29" s="202"/>
      <c r="Z29" s="202"/>
      <c r="AA29" s="202"/>
      <c r="AB29" s="202"/>
      <c r="AC29" s="202"/>
      <c r="AD29" s="202"/>
      <c r="AE29" s="202"/>
      <c r="AF29" s="202"/>
      <c r="AG29" s="203"/>
    </row>
    <row r="30" spans="1:33" ht="30" customHeight="1">
      <c r="A30" s="147"/>
      <c r="B30" s="388" t="s">
        <v>154</v>
      </c>
      <c r="C30" s="388"/>
      <c r="D30" s="388"/>
      <c r="E30" s="155"/>
      <c r="F30" s="155"/>
      <c r="G30" s="156"/>
      <c r="H30" s="155"/>
      <c r="I30" s="155"/>
      <c r="J30" s="155"/>
      <c r="K30" s="155"/>
      <c r="L30" s="155"/>
      <c r="M30" s="389" t="s">
        <v>155</v>
      </c>
      <c r="N30" s="390"/>
      <c r="O30" s="391">
        <f>SUMIF(K18:K28,"△",O18:P28)</f>
        <v>0</v>
      </c>
      <c r="P30" s="392"/>
      <c r="Q30" s="147"/>
      <c r="T30" s="203"/>
      <c r="U30" s="344" t="s">
        <v>232</v>
      </c>
      <c r="V30" s="345" t="s">
        <v>274</v>
      </c>
      <c r="W30" s="348" t="s">
        <v>455</v>
      </c>
      <c r="X30" s="349"/>
      <c r="Y30" s="349"/>
      <c r="Z30" s="349"/>
      <c r="AA30" s="349"/>
      <c r="AB30" s="349"/>
      <c r="AC30" s="349"/>
      <c r="AD30" s="349"/>
      <c r="AE30" s="349"/>
      <c r="AF30" s="350"/>
      <c r="AG30" s="203"/>
    </row>
    <row r="31" spans="1:33" ht="30" customHeight="1">
      <c r="A31" s="147"/>
      <c r="B31" s="156" t="s">
        <v>156</v>
      </c>
      <c r="C31" s="156"/>
      <c r="D31" s="156"/>
      <c r="E31" s="155"/>
      <c r="F31" s="155"/>
      <c r="G31" s="156"/>
      <c r="H31" s="154"/>
      <c r="I31" s="154"/>
      <c r="J31" s="157"/>
      <c r="K31" s="154"/>
      <c r="L31" s="154"/>
      <c r="M31" s="395" t="s">
        <v>157</v>
      </c>
      <c r="N31" s="396"/>
      <c r="O31" s="397">
        <f>+O29*0.1</f>
        <v>60000</v>
      </c>
      <c r="P31" s="398"/>
      <c r="Q31" s="147"/>
      <c r="T31" s="203"/>
      <c r="U31" s="344"/>
      <c r="V31" s="346"/>
      <c r="W31" s="351"/>
      <c r="X31" s="352"/>
      <c r="Y31" s="352"/>
      <c r="Z31" s="352"/>
      <c r="AA31" s="352"/>
      <c r="AB31" s="352"/>
      <c r="AC31" s="352"/>
      <c r="AD31" s="352"/>
      <c r="AE31" s="352"/>
      <c r="AF31" s="353"/>
      <c r="AG31" s="203"/>
    </row>
    <row r="32" spans="1:33" ht="30.75" customHeight="1" thickBot="1">
      <c r="A32" s="147"/>
      <c r="B32" s="156"/>
      <c r="C32" s="156"/>
      <c r="D32" s="156"/>
      <c r="E32" s="154"/>
      <c r="F32" s="154"/>
      <c r="G32" s="156"/>
      <c r="H32" s="154"/>
      <c r="I32" s="154"/>
      <c r="J32" s="157"/>
      <c r="K32" s="154"/>
      <c r="L32" s="154"/>
      <c r="M32" s="399" t="s">
        <v>158</v>
      </c>
      <c r="N32" s="400"/>
      <c r="O32" s="401">
        <f>+O30*0.08</f>
        <v>0</v>
      </c>
      <c r="P32" s="402"/>
      <c r="Q32" s="147"/>
      <c r="T32" s="203"/>
      <c r="U32" s="344"/>
      <c r="V32" s="346"/>
      <c r="W32" s="351"/>
      <c r="X32" s="352"/>
      <c r="Y32" s="352"/>
      <c r="Z32" s="352"/>
      <c r="AA32" s="352"/>
      <c r="AB32" s="352"/>
      <c r="AC32" s="352"/>
      <c r="AD32" s="352"/>
      <c r="AE32" s="352"/>
      <c r="AF32" s="353"/>
      <c r="AG32" s="203"/>
    </row>
    <row r="33" spans="1:33" ht="45" customHeight="1" thickBot="1">
      <c r="A33" s="147"/>
      <c r="B33" s="148"/>
      <c r="C33" s="148"/>
      <c r="D33" s="148"/>
      <c r="E33" s="153"/>
      <c r="F33" s="153"/>
      <c r="G33" s="158"/>
      <c r="H33" s="153"/>
      <c r="I33" s="153"/>
      <c r="J33" s="153"/>
      <c r="K33" s="153"/>
      <c r="L33" s="147"/>
      <c r="M33" s="379" t="s">
        <v>159</v>
      </c>
      <c r="N33" s="380"/>
      <c r="O33" s="381">
        <f>O29+O30+O31+O32</f>
        <v>660000</v>
      </c>
      <c r="P33" s="382"/>
      <c r="Q33" s="147"/>
      <c r="T33" s="203"/>
      <c r="U33" s="344"/>
      <c r="V33" s="346"/>
      <c r="W33" s="351"/>
      <c r="X33" s="352"/>
      <c r="Y33" s="352"/>
      <c r="Z33" s="352"/>
      <c r="AA33" s="352"/>
      <c r="AB33" s="352"/>
      <c r="AC33" s="352"/>
      <c r="AD33" s="352"/>
      <c r="AE33" s="352"/>
      <c r="AF33" s="353"/>
      <c r="AG33" s="203"/>
    </row>
    <row r="34" spans="1:33" ht="27" customHeight="1">
      <c r="A34" s="147"/>
      <c r="B34" s="148"/>
      <c r="C34" s="148"/>
      <c r="D34" s="148"/>
      <c r="E34" s="148"/>
      <c r="F34" s="148"/>
      <c r="G34" s="148"/>
      <c r="H34" s="147"/>
      <c r="I34" s="147"/>
      <c r="J34" s="147"/>
      <c r="K34" s="147"/>
      <c r="L34" s="147"/>
      <c r="M34" s="147"/>
      <c r="N34" s="168"/>
      <c r="O34" s="147"/>
      <c r="P34" s="147"/>
      <c r="Q34" s="147"/>
      <c r="T34" s="203"/>
      <c r="U34" s="344"/>
      <c r="V34" s="346"/>
      <c r="W34" s="351"/>
      <c r="X34" s="352"/>
      <c r="Y34" s="352"/>
      <c r="Z34" s="352"/>
      <c r="AA34" s="352"/>
      <c r="AB34" s="352"/>
      <c r="AC34" s="352"/>
      <c r="AD34" s="352"/>
      <c r="AE34" s="352"/>
      <c r="AF34" s="353"/>
      <c r="AG34" s="203"/>
    </row>
    <row r="35" spans="1:33" ht="31.5" customHeight="1">
      <c r="A35" s="147"/>
      <c r="B35" s="435" t="s">
        <v>204</v>
      </c>
      <c r="C35" s="435"/>
      <c r="D35" s="435"/>
      <c r="E35" s="435"/>
      <c r="F35" s="435"/>
      <c r="G35" s="435"/>
      <c r="H35" s="435"/>
      <c r="I35" s="435"/>
      <c r="J35" s="435"/>
      <c r="K35" s="435"/>
      <c r="L35" s="435"/>
      <c r="M35" s="435"/>
      <c r="N35" s="435"/>
      <c r="O35" s="435"/>
      <c r="P35" s="435"/>
      <c r="Q35" s="147"/>
      <c r="T35" s="203"/>
      <c r="U35" s="344"/>
      <c r="V35" s="347"/>
      <c r="W35" s="354"/>
      <c r="X35" s="355"/>
      <c r="Y35" s="355"/>
      <c r="Z35" s="355"/>
      <c r="AA35" s="355"/>
      <c r="AB35" s="355"/>
      <c r="AC35" s="355"/>
      <c r="AD35" s="355"/>
      <c r="AE35" s="355"/>
      <c r="AF35" s="356"/>
      <c r="AG35" s="203"/>
    </row>
    <row r="36" spans="1:33" ht="27" customHeight="1">
      <c r="A36" s="147"/>
      <c r="B36" s="436" t="s">
        <v>190</v>
      </c>
      <c r="C36" s="437"/>
      <c r="D36" s="438" t="s">
        <v>191</v>
      </c>
      <c r="E36" s="439"/>
      <c r="F36" s="439"/>
      <c r="G36" s="439"/>
      <c r="H36" s="439"/>
      <c r="I36" s="439"/>
      <c r="J36" s="439"/>
      <c r="K36" s="439"/>
      <c r="L36" s="439"/>
      <c r="M36" s="439"/>
      <c r="N36" s="439"/>
      <c r="O36" s="439"/>
      <c r="P36" s="439"/>
      <c r="Q36" s="147"/>
      <c r="T36" s="203"/>
      <c r="U36" s="344" t="s">
        <v>233</v>
      </c>
      <c r="V36" s="334" t="s">
        <v>277</v>
      </c>
      <c r="W36" s="344"/>
      <c r="X36" s="344"/>
      <c r="Y36" s="344"/>
      <c r="Z36" s="344"/>
      <c r="AA36" s="344"/>
      <c r="AB36" s="344"/>
      <c r="AC36" s="344"/>
      <c r="AD36" s="344"/>
      <c r="AE36" s="344"/>
      <c r="AF36" s="344"/>
      <c r="AG36" s="203"/>
    </row>
    <row r="37" spans="1:33" ht="27" customHeight="1">
      <c r="A37" s="147"/>
      <c r="B37" s="440" t="s">
        <v>192</v>
      </c>
      <c r="C37" s="441"/>
      <c r="D37" s="442" t="s">
        <v>193</v>
      </c>
      <c r="E37" s="443"/>
      <c r="F37" s="443"/>
      <c r="G37" s="443"/>
      <c r="H37" s="443"/>
      <c r="I37" s="443"/>
      <c r="J37" s="443"/>
      <c r="K37" s="443"/>
      <c r="L37" s="443"/>
      <c r="M37" s="443"/>
      <c r="N37" s="443"/>
      <c r="O37" s="443"/>
      <c r="P37" s="443"/>
      <c r="Q37" s="147"/>
      <c r="T37" s="203"/>
      <c r="U37" s="344"/>
      <c r="V37" s="335"/>
      <c r="W37" s="344"/>
      <c r="X37" s="344"/>
      <c r="Y37" s="344"/>
      <c r="Z37" s="344"/>
      <c r="AA37" s="344"/>
      <c r="AB37" s="344"/>
      <c r="AC37" s="344"/>
      <c r="AD37" s="344"/>
      <c r="AE37" s="344"/>
      <c r="AF37" s="344"/>
      <c r="AG37" s="203"/>
    </row>
    <row r="38" spans="1:33" ht="27" customHeight="1">
      <c r="A38" s="147"/>
      <c r="B38" s="440" t="s">
        <v>194</v>
      </c>
      <c r="C38" s="441"/>
      <c r="D38" s="442" t="s">
        <v>453</v>
      </c>
      <c r="E38" s="443"/>
      <c r="F38" s="443"/>
      <c r="G38" s="443"/>
      <c r="H38" s="443"/>
      <c r="I38" s="443"/>
      <c r="J38" s="443"/>
      <c r="K38" s="443"/>
      <c r="L38" s="443"/>
      <c r="M38" s="443"/>
      <c r="N38" s="443"/>
      <c r="O38" s="443"/>
      <c r="P38" s="443"/>
      <c r="Q38" s="147"/>
      <c r="T38" s="203"/>
      <c r="U38" s="344"/>
      <c r="V38" s="335"/>
      <c r="W38" s="344"/>
      <c r="X38" s="344"/>
      <c r="Y38" s="344"/>
      <c r="Z38" s="344"/>
      <c r="AA38" s="344"/>
      <c r="AB38" s="344"/>
      <c r="AC38" s="344"/>
      <c r="AD38" s="344"/>
      <c r="AE38" s="344"/>
      <c r="AF38" s="344"/>
      <c r="AG38" s="203"/>
    </row>
    <row r="39" spans="1:33" ht="27" customHeight="1">
      <c r="A39" s="147"/>
      <c r="B39" s="444" t="s">
        <v>195</v>
      </c>
      <c r="C39" s="445"/>
      <c r="D39" s="442" t="s">
        <v>196</v>
      </c>
      <c r="E39" s="443"/>
      <c r="F39" s="443"/>
      <c r="G39" s="443"/>
      <c r="H39" s="443"/>
      <c r="I39" s="443"/>
      <c r="J39" s="443"/>
      <c r="K39" s="443"/>
      <c r="L39" s="443"/>
      <c r="M39" s="443"/>
      <c r="N39" s="443"/>
      <c r="O39" s="443"/>
      <c r="P39" s="443"/>
      <c r="Q39" s="147"/>
      <c r="T39" s="203"/>
      <c r="U39" s="344"/>
      <c r="V39" s="335"/>
      <c r="W39" s="344"/>
      <c r="X39" s="344"/>
      <c r="Y39" s="344"/>
      <c r="Z39" s="344"/>
      <c r="AA39" s="344"/>
      <c r="AB39" s="344"/>
      <c r="AC39" s="344"/>
      <c r="AD39" s="344"/>
      <c r="AE39" s="344"/>
      <c r="AF39" s="344"/>
      <c r="AG39" s="203"/>
    </row>
    <row r="40" spans="1:33" ht="27" customHeight="1" thickBot="1">
      <c r="A40" s="147"/>
      <c r="B40" s="446"/>
      <c r="C40" s="447"/>
      <c r="D40" s="448" t="s">
        <v>197</v>
      </c>
      <c r="E40" s="448"/>
      <c r="F40" s="448"/>
      <c r="G40" s="448"/>
      <c r="H40" s="448"/>
      <c r="I40" s="448"/>
      <c r="J40" s="448"/>
      <c r="K40" s="448"/>
      <c r="L40" s="448"/>
      <c r="M40" s="448"/>
      <c r="N40" s="448"/>
      <c r="O40" s="448"/>
      <c r="P40" s="449"/>
      <c r="Q40" s="147"/>
      <c r="T40" s="203"/>
      <c r="U40" s="344"/>
      <c r="V40" s="335"/>
      <c r="W40" s="344"/>
      <c r="X40" s="344"/>
      <c r="Y40" s="344"/>
      <c r="Z40" s="344"/>
      <c r="AA40" s="344"/>
      <c r="AB40" s="344"/>
      <c r="AC40" s="344"/>
      <c r="AD40" s="344"/>
      <c r="AE40" s="344"/>
      <c r="AF40" s="344"/>
      <c r="AG40" s="203"/>
    </row>
    <row r="41" spans="1:33" ht="27" customHeight="1">
      <c r="A41" s="147"/>
      <c r="B41" s="148"/>
      <c r="C41" s="148"/>
      <c r="D41" s="148"/>
      <c r="E41" s="148"/>
      <c r="F41" s="148"/>
      <c r="G41" s="148"/>
      <c r="H41" s="147"/>
      <c r="I41" s="147"/>
      <c r="J41" s="147"/>
      <c r="K41" s="147"/>
      <c r="L41" s="147"/>
      <c r="M41" s="147"/>
      <c r="N41" s="147"/>
      <c r="O41" s="147"/>
      <c r="P41" s="147"/>
      <c r="Q41" s="147"/>
      <c r="T41" s="203"/>
      <c r="U41" s="344"/>
      <c r="V41" s="357"/>
      <c r="W41" s="344"/>
      <c r="X41" s="344"/>
      <c r="Y41" s="344"/>
      <c r="Z41" s="344"/>
      <c r="AA41" s="344"/>
      <c r="AB41" s="344"/>
      <c r="AC41" s="344"/>
      <c r="AD41" s="344"/>
      <c r="AE41" s="344"/>
      <c r="AF41" s="344"/>
      <c r="AG41" s="203"/>
    </row>
    <row r="42" spans="1:33" ht="30.75" customHeight="1">
      <c r="A42" s="159"/>
      <c r="B42" s="435" t="s">
        <v>160</v>
      </c>
      <c r="C42" s="435"/>
      <c r="D42" s="435"/>
      <c r="E42" s="435"/>
      <c r="F42" s="435"/>
      <c r="G42" s="435"/>
      <c r="H42" s="435"/>
      <c r="I42" s="435"/>
      <c r="J42" s="435"/>
      <c r="K42" s="435"/>
      <c r="L42" s="435"/>
      <c r="M42" s="435"/>
      <c r="N42" s="435"/>
      <c r="O42" s="435"/>
      <c r="P42" s="435"/>
      <c r="Q42" s="159"/>
      <c r="T42" s="203"/>
      <c r="U42" s="334" t="s">
        <v>234</v>
      </c>
      <c r="V42" s="334" t="s">
        <v>278</v>
      </c>
      <c r="W42" s="336"/>
      <c r="X42" s="337"/>
      <c r="Y42" s="337"/>
      <c r="Z42" s="337"/>
      <c r="AA42" s="337"/>
      <c r="AB42" s="337"/>
      <c r="AC42" s="337"/>
      <c r="AD42" s="337"/>
      <c r="AE42" s="337"/>
      <c r="AF42" s="338"/>
      <c r="AG42" s="203"/>
    </row>
    <row r="43" spans="1:33" ht="197.25" customHeight="1" thickBot="1">
      <c r="A43" s="147"/>
      <c r="B43" s="434" t="s">
        <v>161</v>
      </c>
      <c r="C43" s="434"/>
      <c r="D43" s="434"/>
      <c r="E43" s="434"/>
      <c r="F43" s="434"/>
      <c r="G43" s="434"/>
      <c r="H43" s="434"/>
      <c r="I43" s="434"/>
      <c r="J43" s="434"/>
      <c r="K43" s="434"/>
      <c r="L43" s="434"/>
      <c r="M43" s="434"/>
      <c r="N43" s="434"/>
      <c r="O43" s="434"/>
      <c r="P43" s="434"/>
      <c r="Q43" s="147"/>
      <c r="T43" s="203"/>
      <c r="U43" s="335"/>
      <c r="V43" s="335"/>
      <c r="W43" s="339"/>
      <c r="X43" s="340"/>
      <c r="Y43" s="340"/>
      <c r="Z43" s="340"/>
      <c r="AA43" s="340"/>
      <c r="AB43" s="340"/>
      <c r="AC43" s="340"/>
      <c r="AD43" s="340"/>
      <c r="AE43" s="340"/>
      <c r="AF43" s="341"/>
      <c r="AG43" s="203"/>
    </row>
    <row r="44" spans="1:33" ht="15" customHeight="1">
      <c r="A44" s="147"/>
      <c r="B44" s="160"/>
      <c r="C44" s="153"/>
      <c r="D44" s="153"/>
      <c r="E44" s="165"/>
      <c r="F44" s="153"/>
      <c r="G44" s="153"/>
      <c r="H44" s="153"/>
      <c r="I44" s="160"/>
      <c r="J44" s="160"/>
      <c r="K44" s="153"/>
      <c r="L44" s="153"/>
      <c r="M44" s="153"/>
      <c r="N44" s="153"/>
      <c r="O44" s="153"/>
      <c r="P44" s="153"/>
      <c r="Q44" s="147"/>
      <c r="T44" s="203"/>
      <c r="U44" s="215"/>
      <c r="V44" s="215"/>
      <c r="W44" s="207"/>
      <c r="X44" s="207"/>
      <c r="Y44" s="207"/>
      <c r="Z44" s="207"/>
      <c r="AA44" s="207"/>
      <c r="AB44" s="207"/>
      <c r="AC44" s="207"/>
      <c r="AD44" s="207"/>
      <c r="AE44" s="207"/>
      <c r="AF44" s="207"/>
      <c r="AG44" s="203"/>
    </row>
    <row r="45" spans="1:33" ht="44.25" customHeight="1">
      <c r="T45" s="203"/>
      <c r="U45" s="212"/>
      <c r="V45" s="212"/>
      <c r="W45" s="211"/>
      <c r="X45" s="211"/>
      <c r="Y45" s="211"/>
      <c r="Z45" s="211"/>
      <c r="AA45" s="211"/>
      <c r="AB45" s="211"/>
      <c r="AC45" s="211"/>
      <c r="AD45" s="211"/>
      <c r="AE45" s="211"/>
      <c r="AF45" s="211"/>
      <c r="AG45" s="203"/>
    </row>
    <row r="46" spans="1:33">
      <c r="T46" s="203"/>
      <c r="U46" s="212"/>
      <c r="V46" s="212"/>
      <c r="W46" s="211"/>
      <c r="X46" s="211"/>
      <c r="Y46" s="211"/>
      <c r="Z46" s="211"/>
      <c r="AA46" s="211"/>
      <c r="AB46" s="211"/>
      <c r="AC46" s="211"/>
      <c r="AD46" s="211"/>
      <c r="AE46" s="211"/>
      <c r="AF46" s="211"/>
      <c r="AG46" s="203"/>
    </row>
    <row r="47" spans="1:33">
      <c r="T47" s="203"/>
      <c r="U47" s="212"/>
      <c r="V47" s="212"/>
      <c r="W47" s="211"/>
      <c r="X47" s="211"/>
      <c r="Y47" s="211"/>
      <c r="Z47" s="211"/>
      <c r="AA47" s="211"/>
      <c r="AB47" s="211"/>
      <c r="AC47" s="211"/>
      <c r="AD47" s="211"/>
      <c r="AE47" s="211"/>
      <c r="AF47" s="211"/>
      <c r="AG47" s="203"/>
    </row>
    <row r="48" spans="1:33">
      <c r="T48" s="203"/>
      <c r="U48" s="214"/>
      <c r="V48" s="213"/>
      <c r="W48" s="202"/>
      <c r="X48" s="202"/>
      <c r="Y48" s="202"/>
      <c r="Z48" s="202"/>
      <c r="AA48" s="202"/>
      <c r="AB48" s="202"/>
      <c r="AC48" s="202"/>
      <c r="AD48" s="202"/>
      <c r="AE48" s="202"/>
      <c r="AF48" s="202"/>
      <c r="AG48" s="203"/>
    </row>
  </sheetData>
  <sheetProtection algorithmName="SHA-512" hashValue="EpD2OTkH07BVUsSY9jQD3sWxZkXKDbfgVLWLL+oMkBg2uUS06yKNKvZIN+mzr+/eiMGsyk0ztAJc0DGvLp8+Ng==" saltValue="JC4aaoYiPhHX7NytzF7YSw==" spinCount="100000" sheet="1" objects="1" scenarios="1" selectLockedCells="1"/>
  <mergeCells count="105">
    <mergeCell ref="B3:P3"/>
    <mergeCell ref="R3:S3"/>
    <mergeCell ref="F4:F5"/>
    <mergeCell ref="M4:N4"/>
    <mergeCell ref="M5:N5"/>
    <mergeCell ref="O5:P5"/>
    <mergeCell ref="B4:E5"/>
    <mergeCell ref="O4:P4"/>
    <mergeCell ref="B43:P43"/>
    <mergeCell ref="B35:P35"/>
    <mergeCell ref="B36:C36"/>
    <mergeCell ref="D36:P36"/>
    <mergeCell ref="B37:C37"/>
    <mergeCell ref="D37:P37"/>
    <mergeCell ref="B38:C38"/>
    <mergeCell ref="D38:P38"/>
    <mergeCell ref="B39:C40"/>
    <mergeCell ref="D39:P39"/>
    <mergeCell ref="D40:P40"/>
    <mergeCell ref="B42:P42"/>
    <mergeCell ref="B15:H15"/>
    <mergeCell ref="J15:P15"/>
    <mergeCell ref="M6:N6"/>
    <mergeCell ref="O6:P6"/>
    <mergeCell ref="C7:G7"/>
    <mergeCell ref="B11:H11"/>
    <mergeCell ref="B12:H12"/>
    <mergeCell ref="B13:D14"/>
    <mergeCell ref="E13:H14"/>
    <mergeCell ref="J14:P14"/>
    <mergeCell ref="C8:D8"/>
    <mergeCell ref="F8:G8"/>
    <mergeCell ref="B19:C19"/>
    <mergeCell ref="M19:N19"/>
    <mergeCell ref="O19:P19"/>
    <mergeCell ref="B20:C20"/>
    <mergeCell ref="M20:N20"/>
    <mergeCell ref="O20:P20"/>
    <mergeCell ref="B17:C17"/>
    <mergeCell ref="M17:N17"/>
    <mergeCell ref="O17:P17"/>
    <mergeCell ref="B18:C18"/>
    <mergeCell ref="M18:N18"/>
    <mergeCell ref="O18:P18"/>
    <mergeCell ref="M26:N26"/>
    <mergeCell ref="O26:P26"/>
    <mergeCell ref="B23:C23"/>
    <mergeCell ref="M23:N23"/>
    <mergeCell ref="O23:P23"/>
    <mergeCell ref="B24:C24"/>
    <mergeCell ref="M24:N24"/>
    <mergeCell ref="O24:P24"/>
    <mergeCell ref="B21:C21"/>
    <mergeCell ref="M21:N21"/>
    <mergeCell ref="O21:P21"/>
    <mergeCell ref="B22:C22"/>
    <mergeCell ref="M22:N22"/>
    <mergeCell ref="O22:P22"/>
    <mergeCell ref="M33:N33"/>
    <mergeCell ref="O33:P33"/>
    <mergeCell ref="B29:D29"/>
    <mergeCell ref="M29:N29"/>
    <mergeCell ref="O29:P29"/>
    <mergeCell ref="B30:D30"/>
    <mergeCell ref="M30:N30"/>
    <mergeCell ref="O30:P30"/>
    <mergeCell ref="B2:P2"/>
    <mergeCell ref="C9:D9"/>
    <mergeCell ref="M31:N31"/>
    <mergeCell ref="O31:P31"/>
    <mergeCell ref="M32:N32"/>
    <mergeCell ref="O32:P32"/>
    <mergeCell ref="B27:C27"/>
    <mergeCell ref="M27:N27"/>
    <mergeCell ref="O27:P27"/>
    <mergeCell ref="B28:C28"/>
    <mergeCell ref="M28:N28"/>
    <mergeCell ref="O28:P28"/>
    <mergeCell ref="B25:C25"/>
    <mergeCell ref="M25:N25"/>
    <mergeCell ref="O25:P25"/>
    <mergeCell ref="B26:C26"/>
    <mergeCell ref="U42:U43"/>
    <mergeCell ref="V42:V43"/>
    <mergeCell ref="W42:AF43"/>
    <mergeCell ref="U1:AF2"/>
    <mergeCell ref="U30:U35"/>
    <mergeCell ref="V30:V35"/>
    <mergeCell ref="W30:AF35"/>
    <mergeCell ref="U36:U41"/>
    <mergeCell ref="V36:V41"/>
    <mergeCell ref="W36:AF41"/>
    <mergeCell ref="U28:X28"/>
    <mergeCell ref="Y28:AF28"/>
    <mergeCell ref="W7:AF7"/>
    <mergeCell ref="W3:AF3"/>
    <mergeCell ref="W4:AF4"/>
    <mergeCell ref="W5:AF5"/>
    <mergeCell ref="W6:AF6"/>
    <mergeCell ref="U21:U26"/>
    <mergeCell ref="W8:AF20"/>
    <mergeCell ref="W21:AF26"/>
    <mergeCell ref="V8:V20"/>
    <mergeCell ref="U8:U20"/>
    <mergeCell ref="V21:V26"/>
  </mergeCells>
  <phoneticPr fontId="1"/>
  <dataValidations count="2">
    <dataValidation type="list" allowBlank="1" showInputMessage="1" showErrorMessage="1" sqref="V21:V26" xr:uid="{58678D51-2803-4FBE-9FBC-38856FF35F86}">
      <formula1>$V$30:$V$48</formula1>
    </dataValidation>
    <dataValidation allowBlank="1" showInputMessage="1" sqref="K18:K28 W7:AF7" xr:uid="{7F869991-EC5D-4E98-A3B4-F0CDB203F823}"/>
  </dataValidations>
  <pageMargins left="0.7" right="0.7" top="0.75" bottom="0.75" header="0.3" footer="0.3"/>
  <pageSetup paperSize="9" scale="43" orientation="portrait" horizontalDpi="0" verticalDpi="0" r:id="rId1"/>
  <colBreaks count="2" manualBreakCount="2">
    <brk id="17" max="1048575" man="1"/>
    <brk id="34" max="4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8F5D-A1C8-4FE5-BD3D-BA54111795FA}">
  <sheetPr codeName="Sheet9"/>
  <dimension ref="A1:AG51"/>
  <sheetViews>
    <sheetView showGridLines="0" showZeros="0" tabSelected="1" view="pageBreakPreview" zoomScale="61" zoomScaleNormal="100" zoomScaleSheetLayoutView="61" workbookViewId="0">
      <selection activeCell="N24" sqref="N24"/>
    </sheetView>
  </sheetViews>
  <sheetFormatPr defaultColWidth="12.125" defaultRowHeight="44.25"/>
  <cols>
    <col min="1" max="1" width="2.5" style="146" customWidth="1"/>
    <col min="2" max="2" width="11" style="149" customWidth="1"/>
    <col min="3" max="3" width="9.25" style="149" customWidth="1"/>
    <col min="4" max="4" width="14.875" style="149" customWidth="1"/>
    <col min="5" max="7" width="11" style="149" customWidth="1"/>
    <col min="8" max="11" width="11" style="146" customWidth="1"/>
    <col min="12" max="12" width="11.125" style="146" customWidth="1"/>
    <col min="13" max="13" width="9" style="146" customWidth="1"/>
    <col min="14" max="14" width="15.25" style="146" customWidth="1"/>
    <col min="15" max="15" width="5.875" style="146" customWidth="1"/>
    <col min="16" max="16" width="17.25" style="146" customWidth="1"/>
    <col min="17" max="17" width="2.5" style="146" customWidth="1"/>
    <col min="18" max="19" width="10" style="146" customWidth="1"/>
    <col min="20" max="20" width="8.5" style="146" customWidth="1"/>
    <col min="21" max="21" width="4.375" style="146" customWidth="1"/>
    <col min="22" max="22" width="21" style="146" customWidth="1"/>
    <col min="23" max="32" width="12.125" style="146"/>
    <col min="33" max="33" width="2.25" style="146" customWidth="1"/>
    <col min="34" max="34" width="4.125" style="146" customWidth="1"/>
    <col min="35" max="16384" width="12.125" style="146"/>
  </cols>
  <sheetData>
    <row r="1" spans="1:33" ht="19.5" customHeight="1">
      <c r="A1" s="144"/>
      <c r="B1" s="145"/>
      <c r="C1" s="145"/>
      <c r="D1" s="145"/>
      <c r="E1" s="145"/>
      <c r="F1" s="145"/>
      <c r="G1" s="145"/>
      <c r="H1" s="144"/>
      <c r="I1" s="144"/>
      <c r="J1" s="144"/>
      <c r="K1" s="144"/>
      <c r="L1" s="144"/>
      <c r="M1" s="144"/>
      <c r="N1" s="144"/>
      <c r="O1" s="144"/>
      <c r="P1" s="144"/>
      <c r="Q1" s="144"/>
      <c r="T1" s="203"/>
      <c r="U1" s="342" t="s">
        <v>235</v>
      </c>
      <c r="V1" s="342"/>
      <c r="W1" s="342"/>
      <c r="X1" s="342"/>
      <c r="Y1" s="342"/>
      <c r="Z1" s="342"/>
      <c r="AA1" s="342"/>
      <c r="AB1" s="342"/>
      <c r="AC1" s="342"/>
      <c r="AD1" s="342"/>
      <c r="AE1" s="342"/>
      <c r="AF1" s="342"/>
      <c r="AG1" s="203"/>
    </row>
    <row r="2" spans="1:33" ht="12" customHeight="1">
      <c r="A2" s="147"/>
      <c r="B2" s="393"/>
      <c r="C2" s="393"/>
      <c r="D2" s="393"/>
      <c r="E2" s="393"/>
      <c r="F2" s="393"/>
      <c r="G2" s="393"/>
      <c r="H2" s="393"/>
      <c r="I2" s="393"/>
      <c r="J2" s="393"/>
      <c r="K2" s="393"/>
      <c r="L2" s="393"/>
      <c r="M2" s="393"/>
      <c r="N2" s="393"/>
      <c r="O2" s="393"/>
      <c r="P2" s="393"/>
      <c r="Q2" s="147"/>
      <c r="T2" s="203"/>
      <c r="U2" s="343"/>
      <c r="V2" s="343"/>
      <c r="W2" s="343"/>
      <c r="X2" s="343"/>
      <c r="Y2" s="343"/>
      <c r="Z2" s="343"/>
      <c r="AA2" s="343"/>
      <c r="AB2" s="343"/>
      <c r="AC2" s="343"/>
      <c r="AD2" s="343"/>
      <c r="AE2" s="343"/>
      <c r="AF2" s="343"/>
      <c r="AG2" s="203"/>
    </row>
    <row r="3" spans="1:33" s="149" customFormat="1" ht="73.5" customHeight="1">
      <c r="A3" s="147"/>
      <c r="B3" s="427" t="s">
        <v>173</v>
      </c>
      <c r="C3" s="427"/>
      <c r="D3" s="427"/>
      <c r="E3" s="427"/>
      <c r="F3" s="427"/>
      <c r="G3" s="427"/>
      <c r="H3" s="427"/>
      <c r="I3" s="427"/>
      <c r="J3" s="427"/>
      <c r="K3" s="427"/>
      <c r="L3" s="427"/>
      <c r="M3" s="427"/>
      <c r="N3" s="427"/>
      <c r="O3" s="427"/>
      <c r="P3" s="427"/>
      <c r="Q3" s="148"/>
      <c r="T3" s="204"/>
      <c r="U3" s="201" t="s">
        <v>36</v>
      </c>
      <c r="V3" s="208" t="s">
        <v>236</v>
      </c>
      <c r="W3" s="329" t="str">
        <f>"【請求書_SSIR】" &amp; TEXT(C8, "yyyy年m月") &amp; "分請求書送付のご案内"</f>
        <v>【請求書_SSIR】2024年7月分請求書送付のご案内</v>
      </c>
      <c r="X3" s="329"/>
      <c r="Y3" s="329"/>
      <c r="Z3" s="329"/>
      <c r="AA3" s="329"/>
      <c r="AB3" s="329"/>
      <c r="AC3" s="329"/>
      <c r="AD3" s="329"/>
      <c r="AE3" s="329"/>
      <c r="AF3" s="329"/>
      <c r="AG3" s="204"/>
    </row>
    <row r="4" spans="1:33" ht="30.75" customHeight="1">
      <c r="A4" s="147"/>
      <c r="B4" s="433"/>
      <c r="C4" s="433"/>
      <c r="D4" s="433"/>
      <c r="E4" s="433"/>
      <c r="F4" s="429" t="s">
        <v>127</v>
      </c>
      <c r="G4" s="219"/>
      <c r="H4" s="219"/>
      <c r="I4" s="220"/>
      <c r="J4" s="220"/>
      <c r="K4" s="220"/>
      <c r="L4" s="220"/>
      <c r="M4" s="430" t="s">
        <v>174</v>
      </c>
      <c r="N4" s="430"/>
      <c r="O4" s="432" t="s">
        <v>265</v>
      </c>
      <c r="P4" s="432"/>
      <c r="Q4" s="147"/>
      <c r="T4" s="203"/>
      <c r="U4" s="201" t="s">
        <v>37</v>
      </c>
      <c r="V4" s="175" t="s">
        <v>237</v>
      </c>
      <c r="W4" s="365" t="str">
        <f>IFERROR(VLOOKUP(W7,  '▶取引先&amp;仕入先'!D:K, 8, FALSE), "")</f>
        <v/>
      </c>
      <c r="X4" s="365"/>
      <c r="Y4" s="365"/>
      <c r="Z4" s="365"/>
      <c r="AA4" s="365"/>
      <c r="AB4" s="365"/>
      <c r="AC4" s="365"/>
      <c r="AD4" s="365"/>
      <c r="AE4" s="365"/>
      <c r="AF4" s="365"/>
      <c r="AG4" s="203"/>
    </row>
    <row r="5" spans="1:33" ht="24" customHeight="1">
      <c r="A5" s="147"/>
      <c r="B5" s="433"/>
      <c r="C5" s="433"/>
      <c r="D5" s="433"/>
      <c r="E5" s="433"/>
      <c r="F5" s="429"/>
      <c r="G5" s="219"/>
      <c r="H5" s="219"/>
      <c r="I5" s="220"/>
      <c r="J5" s="220"/>
      <c r="K5" s="220"/>
      <c r="L5" s="220"/>
      <c r="M5" s="430" t="s">
        <v>129</v>
      </c>
      <c r="N5" s="430"/>
      <c r="O5" s="455" t="s">
        <v>264</v>
      </c>
      <c r="P5" s="455"/>
      <c r="Q5" s="147"/>
      <c r="T5" s="203"/>
      <c r="U5" s="201" t="s">
        <v>39</v>
      </c>
      <c r="V5" s="175" t="s">
        <v>238</v>
      </c>
      <c r="W5" s="365" t="str">
        <f>IFERROR(VLOOKUP(W7,  '▶取引先&amp;仕入先'!D:M, 10, FALSE), "")</f>
        <v/>
      </c>
      <c r="X5" s="365"/>
      <c r="Y5" s="365"/>
      <c r="Z5" s="365"/>
      <c r="AA5" s="365"/>
      <c r="AB5" s="365"/>
      <c r="AC5" s="365"/>
      <c r="AD5" s="365"/>
      <c r="AE5" s="365"/>
      <c r="AF5" s="365"/>
      <c r="AG5" s="203"/>
    </row>
    <row r="6" spans="1:33" ht="24" customHeight="1">
      <c r="A6" s="147"/>
      <c r="B6" s="221"/>
      <c r="C6" s="221"/>
      <c r="D6" s="221"/>
      <c r="E6" s="221"/>
      <c r="F6" s="221"/>
      <c r="G6" s="221"/>
      <c r="H6" s="221"/>
      <c r="I6" s="220"/>
      <c r="J6" s="220"/>
      <c r="K6" s="220"/>
      <c r="L6" s="220"/>
      <c r="M6" s="430" t="s">
        <v>175</v>
      </c>
      <c r="N6" s="430"/>
      <c r="O6" s="430" t="s">
        <v>176</v>
      </c>
      <c r="P6" s="430"/>
      <c r="Q6" s="147"/>
      <c r="T6" s="203"/>
      <c r="U6" s="199" t="s">
        <v>206</v>
      </c>
      <c r="V6" s="176" t="s">
        <v>239</v>
      </c>
      <c r="W6" s="365" t="str">
        <f>IFERROR(VLOOKUP(W7,  '▶取引先&amp;仕入先'!D:I, 6, FALSE), "")</f>
        <v/>
      </c>
      <c r="X6" s="365"/>
      <c r="Y6" s="365"/>
      <c r="Z6" s="365"/>
      <c r="AA6" s="365"/>
      <c r="AB6" s="365"/>
      <c r="AC6" s="365"/>
      <c r="AD6" s="365"/>
      <c r="AE6" s="365"/>
      <c r="AF6" s="365"/>
      <c r="AG6" s="203"/>
    </row>
    <row r="7" spans="1:33" ht="24" customHeight="1">
      <c r="A7" s="147"/>
      <c r="B7" s="222" t="s">
        <v>130</v>
      </c>
      <c r="C7" s="394" t="s">
        <v>162</v>
      </c>
      <c r="D7" s="394"/>
      <c r="E7" s="394"/>
      <c r="F7" s="394"/>
      <c r="G7" s="394"/>
      <c r="H7" s="222"/>
      <c r="I7" s="220"/>
      <c r="J7" s="223" t="s">
        <v>131</v>
      </c>
      <c r="K7" s="223"/>
      <c r="L7" s="223"/>
      <c r="M7" s="223"/>
      <c r="N7" s="223"/>
      <c r="O7" s="223"/>
      <c r="P7" s="223"/>
      <c r="Q7" s="147"/>
      <c r="T7" s="203"/>
      <c r="U7" s="199" t="s">
        <v>209</v>
      </c>
      <c r="V7" s="174" t="s">
        <v>240</v>
      </c>
      <c r="W7" s="364"/>
      <c r="X7" s="364"/>
      <c r="Y7" s="364"/>
      <c r="Z7" s="364"/>
      <c r="AA7" s="364"/>
      <c r="AB7" s="364"/>
      <c r="AC7" s="364"/>
      <c r="AD7" s="364"/>
      <c r="AE7" s="364"/>
      <c r="AF7" s="364"/>
      <c r="AG7" s="203"/>
    </row>
    <row r="8" spans="1:33" s="152" customFormat="1" ht="21" customHeight="1">
      <c r="A8" s="147"/>
      <c r="B8" s="222" t="s">
        <v>132</v>
      </c>
      <c r="C8" s="424" t="s">
        <v>243</v>
      </c>
      <c r="D8" s="424"/>
      <c r="E8" s="224" t="s">
        <v>177</v>
      </c>
      <c r="F8" s="424" t="s">
        <v>244</v>
      </c>
      <c r="G8" s="424"/>
      <c r="H8" s="222"/>
      <c r="I8" s="223"/>
      <c r="J8" s="223" t="s">
        <v>133</v>
      </c>
      <c r="K8" s="223"/>
      <c r="L8" s="223"/>
      <c r="M8" s="223"/>
      <c r="N8" s="223"/>
      <c r="O8" s="223"/>
      <c r="P8" s="223"/>
      <c r="Q8" s="151"/>
      <c r="T8" s="205"/>
      <c r="U8" s="366" t="s">
        <v>210</v>
      </c>
      <c r="V8" s="345" t="s">
        <v>241</v>
      </c>
      <c r="W8" s="369" t="s">
        <v>231</v>
      </c>
      <c r="X8" s="369"/>
      <c r="Y8" s="369"/>
      <c r="Z8" s="369"/>
      <c r="AA8" s="369"/>
      <c r="AB8" s="369"/>
      <c r="AC8" s="369"/>
      <c r="AD8" s="369"/>
      <c r="AE8" s="369"/>
      <c r="AF8" s="369"/>
      <c r="AG8" s="205"/>
    </row>
    <row r="9" spans="1:33" s="152" customFormat="1" ht="21" customHeight="1">
      <c r="A9" s="147"/>
      <c r="B9" s="222" t="s">
        <v>178</v>
      </c>
      <c r="C9" s="394" t="s">
        <v>135</v>
      </c>
      <c r="D9" s="394"/>
      <c r="E9" s="394"/>
      <c r="F9" s="394"/>
      <c r="G9" s="394"/>
      <c r="H9" s="222"/>
      <c r="I9" s="223"/>
      <c r="J9" s="223" t="s">
        <v>136</v>
      </c>
      <c r="K9" s="223"/>
      <c r="L9" s="223"/>
      <c r="M9" s="223"/>
      <c r="N9" s="223"/>
      <c r="O9" s="223"/>
      <c r="P9" s="223"/>
      <c r="Q9" s="151"/>
      <c r="T9" s="205"/>
      <c r="U9" s="367"/>
      <c r="V9" s="346"/>
      <c r="W9" s="369"/>
      <c r="X9" s="369"/>
      <c r="Y9" s="369"/>
      <c r="Z9" s="369"/>
      <c r="AA9" s="369"/>
      <c r="AB9" s="369"/>
      <c r="AC9" s="369"/>
      <c r="AD9" s="369"/>
      <c r="AE9" s="369"/>
      <c r="AF9" s="369"/>
      <c r="AG9" s="205"/>
    </row>
    <row r="10" spans="1:33" s="152" customFormat="1" ht="21" customHeight="1">
      <c r="A10" s="147"/>
      <c r="B10" s="222" t="s">
        <v>179</v>
      </c>
      <c r="C10" s="424"/>
      <c r="D10" s="424"/>
      <c r="E10" s="222" t="s">
        <v>180</v>
      </c>
      <c r="F10" s="222"/>
      <c r="G10" s="222"/>
      <c r="H10" s="222"/>
      <c r="I10" s="223"/>
      <c r="J10" s="223" t="s">
        <v>138</v>
      </c>
      <c r="K10" s="223"/>
      <c r="L10" s="223"/>
      <c r="M10" s="223"/>
      <c r="N10" s="223"/>
      <c r="O10" s="223"/>
      <c r="P10" s="223"/>
      <c r="Q10" s="151"/>
      <c r="T10" s="205"/>
      <c r="U10" s="367"/>
      <c r="V10" s="346"/>
      <c r="W10" s="369"/>
      <c r="X10" s="369"/>
      <c r="Y10" s="369"/>
      <c r="Z10" s="369"/>
      <c r="AA10" s="369"/>
      <c r="AB10" s="369"/>
      <c r="AC10" s="369"/>
      <c r="AD10" s="369"/>
      <c r="AE10" s="369"/>
      <c r="AF10" s="369"/>
      <c r="AG10" s="205"/>
    </row>
    <row r="11" spans="1:33" s="152" customFormat="1" ht="21" customHeight="1">
      <c r="A11" s="147"/>
      <c r="B11" s="394"/>
      <c r="C11" s="394"/>
      <c r="D11" s="394"/>
      <c r="E11" s="394"/>
      <c r="F11" s="394"/>
      <c r="G11" s="394"/>
      <c r="H11" s="394"/>
      <c r="I11" s="223"/>
      <c r="J11" s="223" t="s">
        <v>139</v>
      </c>
      <c r="K11" s="223"/>
      <c r="L11" s="223"/>
      <c r="M11" s="223"/>
      <c r="N11" s="223"/>
      <c r="O11" s="223"/>
      <c r="P11" s="223"/>
      <c r="Q11" s="151"/>
      <c r="T11" s="205"/>
      <c r="U11" s="367"/>
      <c r="V11" s="346"/>
      <c r="W11" s="369"/>
      <c r="X11" s="369"/>
      <c r="Y11" s="369"/>
      <c r="Z11" s="369"/>
      <c r="AA11" s="369"/>
      <c r="AB11" s="369"/>
      <c r="AC11" s="369"/>
      <c r="AD11" s="369"/>
      <c r="AE11" s="369"/>
      <c r="AF11" s="369"/>
      <c r="AG11" s="205"/>
    </row>
    <row r="12" spans="1:33" s="152" customFormat="1" ht="21" customHeight="1">
      <c r="A12" s="147"/>
      <c r="B12" s="421" t="s">
        <v>181</v>
      </c>
      <c r="C12" s="421"/>
      <c r="D12" s="421"/>
      <c r="E12" s="421"/>
      <c r="F12" s="421"/>
      <c r="G12" s="421"/>
      <c r="H12" s="421"/>
      <c r="I12" s="223"/>
      <c r="J12" s="223" t="s">
        <v>458</v>
      </c>
      <c r="K12" s="223"/>
      <c r="L12" s="223"/>
      <c r="M12" s="223"/>
      <c r="N12" s="223"/>
      <c r="O12" s="223"/>
      <c r="P12" s="223"/>
      <c r="Q12" s="151"/>
      <c r="T12" s="205"/>
      <c r="U12" s="367"/>
      <c r="V12" s="346"/>
      <c r="W12" s="369"/>
      <c r="X12" s="369"/>
      <c r="Y12" s="369"/>
      <c r="Z12" s="369"/>
      <c r="AA12" s="369"/>
      <c r="AB12" s="369"/>
      <c r="AC12" s="369"/>
      <c r="AD12" s="369"/>
      <c r="AE12" s="369"/>
      <c r="AF12" s="369"/>
      <c r="AG12" s="205"/>
    </row>
    <row r="13" spans="1:33" s="152" customFormat="1" ht="21" customHeight="1">
      <c r="A13" s="147"/>
      <c r="B13" s="422" t="s">
        <v>182</v>
      </c>
      <c r="C13" s="422"/>
      <c r="D13" s="422"/>
      <c r="E13" s="423">
        <f>O29+O30+O31+O32+O34</f>
        <v>0</v>
      </c>
      <c r="F13" s="423"/>
      <c r="G13" s="423"/>
      <c r="H13" s="423"/>
      <c r="I13" s="223"/>
      <c r="J13" s="223" t="s">
        <v>140</v>
      </c>
      <c r="K13" s="223"/>
      <c r="L13" s="223"/>
      <c r="M13" s="223"/>
      <c r="N13" s="223"/>
      <c r="O13" s="223"/>
      <c r="P13" s="223"/>
      <c r="Q13" s="151"/>
      <c r="T13" s="205"/>
      <c r="U13" s="367"/>
      <c r="V13" s="346"/>
      <c r="W13" s="369"/>
      <c r="X13" s="369"/>
      <c r="Y13" s="369"/>
      <c r="Z13" s="369"/>
      <c r="AA13" s="369"/>
      <c r="AB13" s="369"/>
      <c r="AC13" s="369"/>
      <c r="AD13" s="369"/>
      <c r="AE13" s="369"/>
      <c r="AF13" s="369"/>
      <c r="AG13" s="205"/>
    </row>
    <row r="14" spans="1:33" s="152" customFormat="1" ht="21" customHeight="1">
      <c r="A14" s="147"/>
      <c r="B14" s="422"/>
      <c r="C14" s="422"/>
      <c r="D14" s="422"/>
      <c r="E14" s="423"/>
      <c r="F14" s="423"/>
      <c r="G14" s="423"/>
      <c r="H14" s="423"/>
      <c r="I14" s="223"/>
      <c r="J14" s="394" t="s">
        <v>459</v>
      </c>
      <c r="K14" s="394"/>
      <c r="L14" s="394"/>
      <c r="M14" s="394"/>
      <c r="N14" s="394"/>
      <c r="O14" s="394"/>
      <c r="P14" s="394"/>
      <c r="Q14" s="151"/>
      <c r="T14" s="205"/>
      <c r="U14" s="367"/>
      <c r="V14" s="346"/>
      <c r="W14" s="369"/>
      <c r="X14" s="369"/>
      <c r="Y14" s="369"/>
      <c r="Z14" s="369"/>
      <c r="AA14" s="369"/>
      <c r="AB14" s="369"/>
      <c r="AC14" s="369"/>
      <c r="AD14" s="369"/>
      <c r="AE14" s="369"/>
      <c r="AF14" s="369"/>
      <c r="AG14" s="205"/>
    </row>
    <row r="15" spans="1:33" s="152" customFormat="1" ht="21" customHeight="1" thickBot="1">
      <c r="A15" s="147"/>
      <c r="B15" s="456"/>
      <c r="C15" s="456"/>
      <c r="D15" s="456"/>
      <c r="E15" s="456"/>
      <c r="F15" s="456"/>
      <c r="G15" s="456"/>
      <c r="H15" s="456"/>
      <c r="I15" s="150"/>
      <c r="J15" s="457" t="s">
        <v>141</v>
      </c>
      <c r="K15" s="457"/>
      <c r="L15" s="457"/>
      <c r="M15" s="457"/>
      <c r="N15" s="457"/>
      <c r="O15" s="457"/>
      <c r="P15" s="457"/>
      <c r="Q15" s="151"/>
      <c r="T15" s="205"/>
      <c r="U15" s="367"/>
      <c r="V15" s="346"/>
      <c r="W15" s="369"/>
      <c r="X15" s="369"/>
      <c r="Y15" s="369"/>
      <c r="Z15" s="369"/>
      <c r="AA15" s="369"/>
      <c r="AB15" s="369"/>
      <c r="AC15" s="369"/>
      <c r="AD15" s="369"/>
      <c r="AE15" s="369"/>
      <c r="AF15" s="369"/>
      <c r="AG15" s="205"/>
    </row>
    <row r="16" spans="1:33" ht="45" customHeight="1" thickTop="1">
      <c r="A16" s="147"/>
      <c r="B16" s="153"/>
      <c r="C16" s="153"/>
      <c r="D16" s="153"/>
      <c r="E16" s="153"/>
      <c r="F16" s="170"/>
      <c r="G16" s="153"/>
      <c r="H16" s="153"/>
      <c r="I16" s="153"/>
      <c r="J16" s="153"/>
      <c r="K16" s="153"/>
      <c r="L16" s="153"/>
      <c r="M16" s="153"/>
      <c r="N16" s="153"/>
      <c r="O16" s="153"/>
      <c r="P16" s="147"/>
      <c r="Q16" s="147"/>
      <c r="T16" s="203"/>
      <c r="U16" s="367"/>
      <c r="V16" s="346"/>
      <c r="W16" s="369"/>
      <c r="X16" s="369"/>
      <c r="Y16" s="369"/>
      <c r="Z16" s="369"/>
      <c r="AA16" s="369"/>
      <c r="AB16" s="369"/>
      <c r="AC16" s="369"/>
      <c r="AD16" s="369"/>
      <c r="AE16" s="369"/>
      <c r="AF16" s="369"/>
      <c r="AG16" s="203"/>
    </row>
    <row r="17" spans="1:33" ht="31.5" customHeight="1">
      <c r="A17" s="147"/>
      <c r="B17" s="414" t="s">
        <v>142</v>
      </c>
      <c r="C17" s="464"/>
      <c r="D17" s="166" t="s">
        <v>143</v>
      </c>
      <c r="E17" s="166" t="s">
        <v>144</v>
      </c>
      <c r="F17" s="166" t="s">
        <v>145</v>
      </c>
      <c r="G17" s="166" t="s">
        <v>146</v>
      </c>
      <c r="H17" s="166" t="s">
        <v>183</v>
      </c>
      <c r="I17" s="166" t="s">
        <v>184</v>
      </c>
      <c r="J17" s="166" t="s">
        <v>185</v>
      </c>
      <c r="K17" s="167" t="s">
        <v>150</v>
      </c>
      <c r="L17" s="166" t="s">
        <v>151</v>
      </c>
      <c r="M17" s="166" t="s">
        <v>200</v>
      </c>
      <c r="N17" s="166" t="s">
        <v>199</v>
      </c>
      <c r="O17" s="415" t="s">
        <v>187</v>
      </c>
      <c r="P17" s="413"/>
      <c r="Q17" s="147"/>
      <c r="T17" s="203"/>
      <c r="U17" s="367"/>
      <c r="V17" s="346"/>
      <c r="W17" s="369"/>
      <c r="X17" s="369"/>
      <c r="Y17" s="369"/>
      <c r="Z17" s="369"/>
      <c r="AA17" s="369"/>
      <c r="AB17" s="369"/>
      <c r="AC17" s="369"/>
      <c r="AD17" s="369"/>
      <c r="AE17" s="369"/>
      <c r="AF17" s="369"/>
      <c r="AG17" s="203"/>
    </row>
    <row r="18" spans="1:33" ht="27" customHeight="1">
      <c r="A18" s="147"/>
      <c r="B18" s="465"/>
      <c r="C18" s="466"/>
      <c r="D18" s="258" t="str">
        <f>IF(B18&lt;&gt;"", MONTH($C$8) &amp; "月中", "")</f>
        <v/>
      </c>
      <c r="E18" s="265"/>
      <c r="F18" s="265"/>
      <c r="G18" s="266"/>
      <c r="H18" s="266"/>
      <c r="I18" s="267"/>
      <c r="J18" s="268">
        <f>IF(OR(E18="-", F18="-", M18=""), 0,
    IF(M18 &lt; CEILING(E18 * L18, 1), CEILING(M18 - CEILING(E18 * L18, 1), 1),
    IF(M18 &gt; CEILING(F18 * L18, 1), CEILING(M18 - CEILING(F18 * L18, 1), 1), 0)))</f>
        <v>0</v>
      </c>
      <c r="K18" s="258" t="str">
        <f>IF(B18&lt;&gt;"", "〇", "")</f>
        <v/>
      </c>
      <c r="L18" s="265"/>
      <c r="M18" s="265"/>
      <c r="N18" s="269"/>
      <c r="O18" s="463" t="str">
        <f t="shared" ref="O18:O28" si="0">IF(OR(L18="",N18=""), "", IF(I18="-", L18*N18, L18*N18+I18))</f>
        <v/>
      </c>
      <c r="P18" s="467"/>
      <c r="Q18" s="147"/>
      <c r="T18" s="203"/>
      <c r="U18" s="367"/>
      <c r="V18" s="346"/>
      <c r="W18" s="369"/>
      <c r="X18" s="369"/>
      <c r="Y18" s="369"/>
      <c r="Z18" s="369"/>
      <c r="AA18" s="369"/>
      <c r="AB18" s="369"/>
      <c r="AC18" s="369"/>
      <c r="AD18" s="369"/>
      <c r="AE18" s="369"/>
      <c r="AF18" s="369"/>
      <c r="AG18" s="203"/>
    </row>
    <row r="19" spans="1:33" ht="27" customHeight="1">
      <c r="A19" s="147"/>
      <c r="B19" s="458"/>
      <c r="C19" s="459"/>
      <c r="D19" s="258" t="str">
        <f>IF(B19&lt;&gt;"", MONTH($C$8) &amp; "月中", "")</f>
        <v/>
      </c>
      <c r="E19" s="270"/>
      <c r="F19" s="270"/>
      <c r="G19" s="271"/>
      <c r="H19" s="271"/>
      <c r="I19" s="271"/>
      <c r="J19" s="268">
        <f t="shared" ref="J19:J26" si="1">IF(OR(E19="-", F19="-", M19=""), 0,
    IF(M19 &lt; CEILING(E19 * L19, 1), CEILING(M19 - CEILING(E19 * L19, 1), 1),
    IF(M19 &gt; CEILING(F19 * L19, 1), CEILING(M19 - CEILING(F19 * L19, 1), 1), 0)))</f>
        <v>0</v>
      </c>
      <c r="K19" s="258" t="str">
        <f t="shared" ref="K19:K27" si="2">IF(B19&lt;&gt;"", "〇", "")</f>
        <v/>
      </c>
      <c r="L19" s="270"/>
      <c r="M19" s="270"/>
      <c r="N19" s="272"/>
      <c r="O19" s="460" t="str">
        <f t="shared" si="0"/>
        <v/>
      </c>
      <c r="P19" s="461"/>
      <c r="Q19" s="147"/>
      <c r="T19" s="203"/>
      <c r="U19" s="367"/>
      <c r="V19" s="346"/>
      <c r="W19" s="369"/>
      <c r="X19" s="369"/>
      <c r="Y19" s="369"/>
      <c r="Z19" s="369"/>
      <c r="AA19" s="369"/>
      <c r="AB19" s="369"/>
      <c r="AC19" s="369"/>
      <c r="AD19" s="369"/>
      <c r="AE19" s="369"/>
      <c r="AF19" s="369"/>
      <c r="AG19" s="203"/>
    </row>
    <row r="20" spans="1:33" ht="27" customHeight="1">
      <c r="A20" s="147"/>
      <c r="B20" s="458"/>
      <c r="C20" s="459"/>
      <c r="D20" s="258" t="str">
        <f t="shared" ref="D20:D28" si="3">IF(B20&lt;&gt;"", MONTH($C$8) &amp; "月中", "")</f>
        <v/>
      </c>
      <c r="E20" s="270"/>
      <c r="F20" s="270"/>
      <c r="G20" s="266"/>
      <c r="H20" s="266"/>
      <c r="I20" s="266"/>
      <c r="J20" s="268">
        <f t="shared" si="1"/>
        <v>0</v>
      </c>
      <c r="K20" s="258" t="str">
        <f t="shared" si="2"/>
        <v/>
      </c>
      <c r="L20" s="270"/>
      <c r="M20" s="270"/>
      <c r="N20" s="272"/>
      <c r="O20" s="462" t="str">
        <f t="shared" si="0"/>
        <v/>
      </c>
      <c r="P20" s="463"/>
      <c r="Q20" s="147"/>
      <c r="T20" s="203"/>
      <c r="U20" s="368"/>
      <c r="V20" s="347"/>
      <c r="W20" s="369"/>
      <c r="X20" s="369"/>
      <c r="Y20" s="369"/>
      <c r="Z20" s="369"/>
      <c r="AA20" s="369"/>
      <c r="AB20" s="369"/>
      <c r="AC20" s="369"/>
      <c r="AD20" s="369"/>
      <c r="AE20" s="369"/>
      <c r="AF20" s="369"/>
      <c r="AG20" s="203"/>
    </row>
    <row r="21" spans="1:33" ht="27" customHeight="1">
      <c r="A21" s="147"/>
      <c r="B21" s="458"/>
      <c r="C21" s="459"/>
      <c r="D21" s="258" t="str">
        <f t="shared" si="3"/>
        <v/>
      </c>
      <c r="E21" s="270"/>
      <c r="F21" s="270"/>
      <c r="G21" s="271"/>
      <c r="H21" s="271"/>
      <c r="I21" s="271"/>
      <c r="J21" s="268">
        <f t="shared" si="1"/>
        <v>0</v>
      </c>
      <c r="K21" s="258" t="str">
        <f t="shared" si="2"/>
        <v/>
      </c>
      <c r="L21" s="270"/>
      <c r="M21" s="270"/>
      <c r="N21" s="272"/>
      <c r="O21" s="460" t="str">
        <f t="shared" si="0"/>
        <v/>
      </c>
      <c r="P21" s="461"/>
      <c r="Q21" s="147"/>
      <c r="T21" s="203"/>
      <c r="U21" s="366" t="s">
        <v>230</v>
      </c>
      <c r="V21" s="345" t="s">
        <v>274</v>
      </c>
      <c r="W21" s="370" t="str">
        <f>IFERROR(INDEX(W30:W48, MATCH(V21, V30:V48, 0)), "")</f>
        <v xml:space="preserve">
┏ ─────────────────────────────────── ┓
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 ─────────────────────────────────── ┛</v>
      </c>
      <c r="X21" s="371"/>
      <c r="Y21" s="371"/>
      <c r="Z21" s="371"/>
      <c r="AA21" s="371"/>
      <c r="AB21" s="371"/>
      <c r="AC21" s="371"/>
      <c r="AD21" s="371"/>
      <c r="AE21" s="371"/>
      <c r="AF21" s="372"/>
      <c r="AG21" s="203"/>
    </row>
    <row r="22" spans="1:33" ht="27" customHeight="1">
      <c r="A22" s="147"/>
      <c r="B22" s="458"/>
      <c r="C22" s="459"/>
      <c r="D22" s="258" t="str">
        <f t="shared" si="3"/>
        <v/>
      </c>
      <c r="E22" s="270"/>
      <c r="F22" s="270"/>
      <c r="G22" s="266"/>
      <c r="H22" s="266"/>
      <c r="I22" s="266"/>
      <c r="J22" s="268">
        <f t="shared" si="1"/>
        <v>0</v>
      </c>
      <c r="K22" s="258" t="str">
        <f t="shared" si="2"/>
        <v/>
      </c>
      <c r="L22" s="270"/>
      <c r="M22" s="270"/>
      <c r="N22" s="272"/>
      <c r="O22" s="462" t="str">
        <f t="shared" si="0"/>
        <v/>
      </c>
      <c r="P22" s="463"/>
      <c r="Q22" s="147"/>
      <c r="T22" s="203"/>
      <c r="U22" s="367"/>
      <c r="V22" s="346"/>
      <c r="W22" s="373"/>
      <c r="X22" s="374"/>
      <c r="Y22" s="374"/>
      <c r="Z22" s="374"/>
      <c r="AA22" s="374"/>
      <c r="AB22" s="374"/>
      <c r="AC22" s="374"/>
      <c r="AD22" s="374"/>
      <c r="AE22" s="374"/>
      <c r="AF22" s="375"/>
      <c r="AG22" s="203"/>
    </row>
    <row r="23" spans="1:33" ht="27" customHeight="1">
      <c r="A23" s="147"/>
      <c r="B23" s="458"/>
      <c r="C23" s="459"/>
      <c r="D23" s="258" t="str">
        <f t="shared" si="3"/>
        <v/>
      </c>
      <c r="E23" s="270"/>
      <c r="F23" s="270"/>
      <c r="G23" s="271"/>
      <c r="H23" s="271"/>
      <c r="I23" s="271"/>
      <c r="J23" s="268">
        <f t="shared" si="1"/>
        <v>0</v>
      </c>
      <c r="K23" s="258" t="str">
        <f t="shared" si="2"/>
        <v/>
      </c>
      <c r="L23" s="270"/>
      <c r="M23" s="270"/>
      <c r="N23" s="272"/>
      <c r="O23" s="460" t="str">
        <f t="shared" si="0"/>
        <v/>
      </c>
      <c r="P23" s="461"/>
      <c r="Q23" s="147"/>
      <c r="T23" s="203"/>
      <c r="U23" s="367"/>
      <c r="V23" s="346"/>
      <c r="W23" s="373"/>
      <c r="X23" s="374"/>
      <c r="Y23" s="374"/>
      <c r="Z23" s="374"/>
      <c r="AA23" s="374"/>
      <c r="AB23" s="374"/>
      <c r="AC23" s="374"/>
      <c r="AD23" s="374"/>
      <c r="AE23" s="374"/>
      <c r="AF23" s="375"/>
      <c r="AG23" s="203"/>
    </row>
    <row r="24" spans="1:33" ht="27" customHeight="1">
      <c r="A24" s="147"/>
      <c r="B24" s="458"/>
      <c r="C24" s="459"/>
      <c r="D24" s="258" t="str">
        <f t="shared" si="3"/>
        <v/>
      </c>
      <c r="E24" s="270"/>
      <c r="F24" s="270"/>
      <c r="G24" s="266"/>
      <c r="H24" s="266"/>
      <c r="I24" s="266"/>
      <c r="J24" s="268">
        <f t="shared" si="1"/>
        <v>0</v>
      </c>
      <c r="K24" s="258" t="str">
        <f t="shared" si="2"/>
        <v/>
      </c>
      <c r="L24" s="270"/>
      <c r="M24" s="270"/>
      <c r="N24" s="272"/>
      <c r="O24" s="462" t="str">
        <f t="shared" si="0"/>
        <v/>
      </c>
      <c r="P24" s="463"/>
      <c r="Q24" s="147"/>
      <c r="T24" s="203"/>
      <c r="U24" s="367"/>
      <c r="V24" s="346"/>
      <c r="W24" s="373"/>
      <c r="X24" s="374"/>
      <c r="Y24" s="374"/>
      <c r="Z24" s="374"/>
      <c r="AA24" s="374"/>
      <c r="AB24" s="374"/>
      <c r="AC24" s="374"/>
      <c r="AD24" s="374"/>
      <c r="AE24" s="374"/>
      <c r="AF24" s="375"/>
      <c r="AG24" s="203"/>
    </row>
    <row r="25" spans="1:33" ht="27" customHeight="1">
      <c r="A25" s="147"/>
      <c r="B25" s="458"/>
      <c r="C25" s="459"/>
      <c r="D25" s="258" t="str">
        <f t="shared" si="3"/>
        <v/>
      </c>
      <c r="E25" s="270"/>
      <c r="F25" s="270"/>
      <c r="G25" s="271"/>
      <c r="H25" s="271"/>
      <c r="I25" s="271"/>
      <c r="J25" s="268">
        <f t="shared" si="1"/>
        <v>0</v>
      </c>
      <c r="K25" s="258" t="str">
        <f t="shared" si="2"/>
        <v/>
      </c>
      <c r="L25" s="270"/>
      <c r="M25" s="270"/>
      <c r="N25" s="272"/>
      <c r="O25" s="460" t="str">
        <f t="shared" si="0"/>
        <v/>
      </c>
      <c r="P25" s="461"/>
      <c r="Q25" s="147"/>
      <c r="T25" s="203"/>
      <c r="U25" s="367"/>
      <c r="V25" s="346"/>
      <c r="W25" s="373"/>
      <c r="X25" s="374"/>
      <c r="Y25" s="374"/>
      <c r="Z25" s="374"/>
      <c r="AA25" s="374"/>
      <c r="AB25" s="374"/>
      <c r="AC25" s="374"/>
      <c r="AD25" s="374"/>
      <c r="AE25" s="374"/>
      <c r="AF25" s="375"/>
      <c r="AG25" s="203"/>
    </row>
    <row r="26" spans="1:33" ht="27" customHeight="1">
      <c r="A26" s="147"/>
      <c r="B26" s="458"/>
      <c r="C26" s="459"/>
      <c r="D26" s="258" t="str">
        <f t="shared" si="3"/>
        <v/>
      </c>
      <c r="E26" s="270"/>
      <c r="F26" s="270"/>
      <c r="G26" s="266"/>
      <c r="H26" s="266"/>
      <c r="I26" s="266"/>
      <c r="J26" s="268">
        <f t="shared" si="1"/>
        <v>0</v>
      </c>
      <c r="K26" s="258" t="str">
        <f t="shared" si="2"/>
        <v/>
      </c>
      <c r="L26" s="270"/>
      <c r="M26" s="270"/>
      <c r="N26" s="272"/>
      <c r="O26" s="462" t="str">
        <f t="shared" si="0"/>
        <v/>
      </c>
      <c r="P26" s="463"/>
      <c r="Q26" s="147"/>
      <c r="T26" s="203"/>
      <c r="U26" s="368"/>
      <c r="V26" s="347"/>
      <c r="W26" s="376"/>
      <c r="X26" s="377"/>
      <c r="Y26" s="377"/>
      <c r="Z26" s="377"/>
      <c r="AA26" s="377"/>
      <c r="AB26" s="377"/>
      <c r="AC26" s="377"/>
      <c r="AD26" s="377"/>
      <c r="AE26" s="377"/>
      <c r="AF26" s="378"/>
      <c r="AG26" s="203"/>
    </row>
    <row r="27" spans="1:33" ht="27" customHeight="1">
      <c r="A27" s="147"/>
      <c r="B27" s="458"/>
      <c r="C27" s="459"/>
      <c r="D27" s="258" t="str">
        <f t="shared" si="3"/>
        <v/>
      </c>
      <c r="E27" s="270"/>
      <c r="F27" s="270"/>
      <c r="G27" s="271"/>
      <c r="H27" s="271"/>
      <c r="I27" s="271"/>
      <c r="J27" s="268">
        <f>IF(OR(E27="-", F27="-", M27=""), 0,
    IF(M27 &lt; CEILING(E27 * L27, 1), CEILING(M27 - CEILING(E27 * L27, 1), 1),
    IF(M27 &gt; CEILING(F27 * L27, 1), CEILING(M27 - CEILING(F27 * L27, 1), 1), 0)))</f>
        <v>0</v>
      </c>
      <c r="K27" s="258" t="str">
        <f t="shared" si="2"/>
        <v/>
      </c>
      <c r="L27" s="270"/>
      <c r="M27" s="270"/>
      <c r="N27" s="272"/>
      <c r="O27" s="460" t="str">
        <f t="shared" si="0"/>
        <v/>
      </c>
      <c r="P27" s="461"/>
      <c r="Q27" s="147"/>
      <c r="T27" s="203"/>
      <c r="U27" s="209"/>
      <c r="V27" s="202"/>
      <c r="W27" s="202"/>
      <c r="X27" s="202"/>
      <c r="Y27" s="202"/>
      <c r="Z27" s="202"/>
      <c r="AA27" s="202"/>
      <c r="AB27" s="202"/>
      <c r="AC27" s="202"/>
      <c r="AD27" s="202"/>
      <c r="AE27" s="202"/>
      <c r="AF27" s="202"/>
      <c r="AG27" s="203"/>
    </row>
    <row r="28" spans="1:33" ht="27" customHeight="1" thickBot="1">
      <c r="A28" s="147"/>
      <c r="B28" s="468"/>
      <c r="C28" s="469"/>
      <c r="D28" s="262" t="str">
        <f t="shared" si="3"/>
        <v/>
      </c>
      <c r="E28" s="273"/>
      <c r="F28" s="273"/>
      <c r="G28" s="274"/>
      <c r="H28" s="274"/>
      <c r="I28" s="275"/>
      <c r="J28" s="276">
        <f>IF(OR(E28="-", F28="-", M28=""), 0,
    IF(M28 &lt; CEILING(E28 * L28, 1), CEILING(M28 - CEILING(E28 * L28, 1), 1),
    IF(M28 &gt; CEILING(F28 * L28, 1), CEILING(M28 - CEILING(F28 * L28, 1), 1), 0)))</f>
        <v>0</v>
      </c>
      <c r="K28" s="262" t="str">
        <f>IF(B28&lt;&gt;"", "〇", "")</f>
        <v/>
      </c>
      <c r="L28" s="273"/>
      <c r="M28" s="273"/>
      <c r="N28" s="277"/>
      <c r="O28" s="470" t="str">
        <f t="shared" si="0"/>
        <v/>
      </c>
      <c r="P28" s="471"/>
      <c r="Q28" s="147"/>
      <c r="T28" s="203"/>
      <c r="U28" s="358" t="s">
        <v>267</v>
      </c>
      <c r="V28" s="359"/>
      <c r="W28" s="359"/>
      <c r="X28" s="360"/>
      <c r="Y28" s="452">
        <f>'※初期設定＆機能紹介'!H8</f>
        <v>0</v>
      </c>
      <c r="Z28" s="453"/>
      <c r="AA28" s="453"/>
      <c r="AB28" s="453"/>
      <c r="AC28" s="453"/>
      <c r="AD28" s="453"/>
      <c r="AE28" s="453"/>
      <c r="AF28" s="454"/>
      <c r="AG28" s="203"/>
    </row>
    <row r="29" spans="1:33" ht="30" customHeight="1">
      <c r="A29" s="147"/>
      <c r="B29" s="388" t="s">
        <v>152</v>
      </c>
      <c r="C29" s="388"/>
      <c r="D29" s="388"/>
      <c r="E29" s="154"/>
      <c r="F29" s="154"/>
      <c r="G29" s="154"/>
      <c r="H29" s="154"/>
      <c r="I29" s="155"/>
      <c r="J29" s="154"/>
      <c r="K29" s="154"/>
      <c r="L29" s="154"/>
      <c r="M29" s="472" t="s">
        <v>153</v>
      </c>
      <c r="N29" s="473"/>
      <c r="O29" s="462">
        <f>SUMIF(K18:K28,"〇",O18:P28)</f>
        <v>0</v>
      </c>
      <c r="P29" s="463"/>
      <c r="Q29" s="147"/>
      <c r="T29" s="203"/>
      <c r="U29" s="209"/>
      <c r="V29" s="202"/>
      <c r="W29" s="202"/>
      <c r="X29" s="202"/>
      <c r="Y29" s="202"/>
      <c r="Z29" s="202"/>
      <c r="AA29" s="202"/>
      <c r="AB29" s="202"/>
      <c r="AC29" s="202"/>
      <c r="AD29" s="202"/>
      <c r="AE29" s="202"/>
      <c r="AF29" s="202"/>
      <c r="AG29" s="203"/>
    </row>
    <row r="30" spans="1:33" ht="30" customHeight="1">
      <c r="A30" s="147"/>
      <c r="B30" s="388" t="s">
        <v>154</v>
      </c>
      <c r="C30" s="388"/>
      <c r="D30" s="388"/>
      <c r="E30" s="155"/>
      <c r="F30" s="155"/>
      <c r="G30" s="156"/>
      <c r="H30" s="155"/>
      <c r="I30" s="155"/>
      <c r="J30" s="155"/>
      <c r="K30" s="155"/>
      <c r="L30" s="155"/>
      <c r="M30" s="390" t="s">
        <v>155</v>
      </c>
      <c r="N30" s="482"/>
      <c r="O30" s="483">
        <f>SUMIF(K18:K28,"△",O18:P28)</f>
        <v>0</v>
      </c>
      <c r="P30" s="391"/>
      <c r="Q30" s="147"/>
      <c r="T30" s="203"/>
      <c r="U30" s="344" t="s">
        <v>232</v>
      </c>
      <c r="V30" s="345" t="s">
        <v>274</v>
      </c>
      <c r="W30" s="348" t="s">
        <v>456</v>
      </c>
      <c r="X30" s="348"/>
      <c r="Y30" s="348"/>
      <c r="Z30" s="348"/>
      <c r="AA30" s="348"/>
      <c r="AB30" s="348"/>
      <c r="AC30" s="348"/>
      <c r="AD30" s="348"/>
      <c r="AE30" s="348"/>
      <c r="AF30" s="348"/>
      <c r="AG30" s="203"/>
    </row>
    <row r="31" spans="1:33" ht="30" customHeight="1">
      <c r="A31" s="147"/>
      <c r="B31" s="156" t="s">
        <v>156</v>
      </c>
      <c r="C31" s="156"/>
      <c r="D31" s="156"/>
      <c r="E31" s="169"/>
      <c r="F31" s="155"/>
      <c r="G31" s="156"/>
      <c r="H31" s="154"/>
      <c r="I31" s="154"/>
      <c r="J31" s="157"/>
      <c r="K31" s="154"/>
      <c r="L31" s="154"/>
      <c r="M31" s="472" t="s">
        <v>157</v>
      </c>
      <c r="N31" s="473"/>
      <c r="O31" s="462">
        <f>(O29+O34)*0.1</f>
        <v>0</v>
      </c>
      <c r="P31" s="463"/>
      <c r="Q31" s="147"/>
      <c r="T31" s="203"/>
      <c r="U31" s="344"/>
      <c r="V31" s="346"/>
      <c r="W31" s="348"/>
      <c r="X31" s="348"/>
      <c r="Y31" s="348"/>
      <c r="Z31" s="348"/>
      <c r="AA31" s="348"/>
      <c r="AB31" s="348"/>
      <c r="AC31" s="348"/>
      <c r="AD31" s="348"/>
      <c r="AE31" s="348"/>
      <c r="AF31" s="348"/>
      <c r="AG31" s="203"/>
    </row>
    <row r="32" spans="1:33" ht="30" customHeight="1">
      <c r="A32" s="147"/>
      <c r="B32" s="156"/>
      <c r="C32" s="156"/>
      <c r="D32" s="156"/>
      <c r="E32" s="155"/>
      <c r="F32" s="155"/>
      <c r="G32" s="156"/>
      <c r="H32" s="154"/>
      <c r="I32" s="154"/>
      <c r="J32" s="157"/>
      <c r="K32" s="154"/>
      <c r="L32" s="154"/>
      <c r="M32" s="472" t="s">
        <v>188</v>
      </c>
      <c r="N32" s="473"/>
      <c r="O32" s="461">
        <f>O30*0.8</f>
        <v>0</v>
      </c>
      <c r="P32" s="474"/>
      <c r="Q32" s="147"/>
      <c r="T32" s="203"/>
      <c r="U32" s="344"/>
      <c r="V32" s="346"/>
      <c r="W32" s="348"/>
      <c r="X32" s="348"/>
      <c r="Y32" s="348"/>
      <c r="Z32" s="348"/>
      <c r="AA32" s="348"/>
      <c r="AB32" s="348"/>
      <c r="AC32" s="348"/>
      <c r="AD32" s="348"/>
      <c r="AE32" s="348"/>
      <c r="AF32" s="348"/>
      <c r="AG32" s="203"/>
    </row>
    <row r="33" spans="1:33" ht="30" customHeight="1">
      <c r="A33" s="147"/>
      <c r="B33" s="156"/>
      <c r="C33" s="156"/>
      <c r="D33" s="156"/>
      <c r="E33" s="155"/>
      <c r="F33" s="155"/>
      <c r="G33" s="156"/>
      <c r="H33" s="154"/>
      <c r="I33" s="154"/>
      <c r="J33" s="157"/>
      <c r="K33" s="154"/>
      <c r="L33" s="154"/>
      <c r="M33" s="475" t="s">
        <v>249</v>
      </c>
      <c r="N33" s="476"/>
      <c r="O33" s="462"/>
      <c r="P33" s="463"/>
      <c r="Q33" s="147"/>
      <c r="T33" s="203"/>
      <c r="U33" s="344"/>
      <c r="V33" s="346"/>
      <c r="W33" s="348"/>
      <c r="X33" s="348"/>
      <c r="Y33" s="348"/>
      <c r="Z33" s="348"/>
      <c r="AA33" s="348"/>
      <c r="AB33" s="348"/>
      <c r="AC33" s="348"/>
      <c r="AD33" s="348"/>
      <c r="AE33" s="348"/>
      <c r="AF33" s="348"/>
      <c r="AG33" s="203"/>
    </row>
    <row r="34" spans="1:33" ht="30" customHeight="1" thickBot="1">
      <c r="A34" s="147"/>
      <c r="B34" s="156"/>
      <c r="C34" s="156"/>
      <c r="D34" s="156"/>
      <c r="E34" s="154"/>
      <c r="F34" s="154"/>
      <c r="G34" s="156"/>
      <c r="H34" s="154"/>
      <c r="I34" s="16"/>
      <c r="J34" s="157"/>
      <c r="K34" s="154"/>
      <c r="L34" s="154"/>
      <c r="M34" s="400" t="s">
        <v>248</v>
      </c>
      <c r="N34" s="477"/>
      <c r="O34" s="478"/>
      <c r="P34" s="470"/>
      <c r="Q34" s="147"/>
      <c r="T34" s="203"/>
      <c r="U34" s="344"/>
      <c r="V34" s="346"/>
      <c r="W34" s="348"/>
      <c r="X34" s="348"/>
      <c r="Y34" s="348"/>
      <c r="Z34" s="348"/>
      <c r="AA34" s="348"/>
      <c r="AB34" s="348"/>
      <c r="AC34" s="348"/>
      <c r="AD34" s="348"/>
      <c r="AE34" s="348"/>
      <c r="AF34" s="348"/>
      <c r="AG34" s="203"/>
    </row>
    <row r="35" spans="1:33" ht="45" customHeight="1" thickBot="1">
      <c r="A35" s="147"/>
      <c r="B35" s="148"/>
      <c r="C35" s="148"/>
      <c r="D35" s="148"/>
      <c r="E35" s="153"/>
      <c r="F35" s="153"/>
      <c r="G35" s="158"/>
      <c r="H35" s="153"/>
      <c r="I35" s="153"/>
      <c r="J35" s="153"/>
      <c r="K35" s="153"/>
      <c r="L35" s="147"/>
      <c r="M35" s="380" t="s">
        <v>159</v>
      </c>
      <c r="N35" s="479"/>
      <c r="O35" s="480">
        <f>SUM(O29:P34)</f>
        <v>0</v>
      </c>
      <c r="P35" s="481"/>
      <c r="Q35" s="147"/>
      <c r="T35" s="203"/>
      <c r="U35" s="344"/>
      <c r="V35" s="347"/>
      <c r="W35" s="348"/>
      <c r="X35" s="348"/>
      <c r="Y35" s="348"/>
      <c r="Z35" s="348"/>
      <c r="AA35" s="348"/>
      <c r="AB35" s="348"/>
      <c r="AC35" s="348"/>
      <c r="AD35" s="348"/>
      <c r="AE35" s="348"/>
      <c r="AF35" s="348"/>
      <c r="AG35" s="203"/>
    </row>
    <row r="36" spans="1:33" ht="27" customHeight="1">
      <c r="A36" s="147"/>
      <c r="B36" s="148"/>
      <c r="C36" s="148"/>
      <c r="D36" s="148"/>
      <c r="E36" s="148"/>
      <c r="F36" s="148"/>
      <c r="G36" s="148"/>
      <c r="H36" s="147"/>
      <c r="I36" s="147"/>
      <c r="J36" s="147"/>
      <c r="K36" s="147"/>
      <c r="L36" s="147"/>
      <c r="M36" s="147"/>
      <c r="N36" s="147"/>
      <c r="O36" s="147"/>
      <c r="P36" s="147"/>
      <c r="Q36" s="147"/>
      <c r="T36" s="203"/>
      <c r="U36" s="344" t="s">
        <v>233</v>
      </c>
      <c r="V36" s="344" t="s">
        <v>275</v>
      </c>
      <c r="W36" s="451"/>
      <c r="X36" s="451"/>
      <c r="Y36" s="451"/>
      <c r="Z36" s="451"/>
      <c r="AA36" s="451"/>
      <c r="AB36" s="451"/>
      <c r="AC36" s="451"/>
      <c r="AD36" s="451"/>
      <c r="AE36" s="451"/>
      <c r="AF36" s="451"/>
      <c r="AG36" s="203"/>
    </row>
    <row r="37" spans="1:33" ht="31.5" customHeight="1">
      <c r="A37" s="147"/>
      <c r="B37" s="435" t="s">
        <v>189</v>
      </c>
      <c r="C37" s="435"/>
      <c r="D37" s="435"/>
      <c r="E37" s="435"/>
      <c r="F37" s="435"/>
      <c r="G37" s="435"/>
      <c r="H37" s="435"/>
      <c r="I37" s="435"/>
      <c r="J37" s="435"/>
      <c r="K37" s="435"/>
      <c r="L37" s="435"/>
      <c r="M37" s="435"/>
      <c r="N37" s="435"/>
      <c r="O37" s="435"/>
      <c r="P37" s="435"/>
      <c r="Q37" s="147"/>
      <c r="T37" s="203"/>
      <c r="U37" s="344"/>
      <c r="V37" s="344"/>
      <c r="W37" s="451"/>
      <c r="X37" s="451"/>
      <c r="Y37" s="451"/>
      <c r="Z37" s="451"/>
      <c r="AA37" s="451"/>
      <c r="AB37" s="451"/>
      <c r="AC37" s="451"/>
      <c r="AD37" s="451"/>
      <c r="AE37" s="451"/>
      <c r="AF37" s="451"/>
      <c r="AG37" s="203"/>
    </row>
    <row r="38" spans="1:33" ht="27" customHeight="1">
      <c r="A38" s="147"/>
      <c r="B38" s="436" t="s">
        <v>190</v>
      </c>
      <c r="C38" s="437"/>
      <c r="D38" s="438" t="s">
        <v>191</v>
      </c>
      <c r="E38" s="439"/>
      <c r="F38" s="439"/>
      <c r="G38" s="439"/>
      <c r="H38" s="439"/>
      <c r="I38" s="439"/>
      <c r="J38" s="439"/>
      <c r="K38" s="439"/>
      <c r="L38" s="439"/>
      <c r="M38" s="439"/>
      <c r="N38" s="439"/>
      <c r="O38" s="439"/>
      <c r="P38" s="439"/>
      <c r="Q38" s="147"/>
      <c r="T38" s="203"/>
      <c r="U38" s="344"/>
      <c r="V38" s="344"/>
      <c r="W38" s="451"/>
      <c r="X38" s="451"/>
      <c r="Y38" s="451"/>
      <c r="Z38" s="451"/>
      <c r="AA38" s="451"/>
      <c r="AB38" s="451"/>
      <c r="AC38" s="451"/>
      <c r="AD38" s="451"/>
      <c r="AE38" s="451"/>
      <c r="AF38" s="451"/>
      <c r="AG38" s="203"/>
    </row>
    <row r="39" spans="1:33" ht="27" customHeight="1">
      <c r="A39" s="147"/>
      <c r="B39" s="440" t="s">
        <v>192</v>
      </c>
      <c r="C39" s="441"/>
      <c r="D39" s="442" t="s">
        <v>193</v>
      </c>
      <c r="E39" s="443"/>
      <c r="F39" s="443"/>
      <c r="G39" s="443"/>
      <c r="H39" s="443"/>
      <c r="I39" s="443"/>
      <c r="J39" s="443"/>
      <c r="K39" s="443"/>
      <c r="L39" s="443"/>
      <c r="M39" s="443"/>
      <c r="N39" s="443"/>
      <c r="O39" s="443"/>
      <c r="P39" s="443"/>
      <c r="Q39" s="147"/>
      <c r="T39" s="203"/>
      <c r="U39" s="344"/>
      <c r="V39" s="344"/>
      <c r="W39" s="451"/>
      <c r="X39" s="451"/>
      <c r="Y39" s="451"/>
      <c r="Z39" s="451"/>
      <c r="AA39" s="451"/>
      <c r="AB39" s="451"/>
      <c r="AC39" s="451"/>
      <c r="AD39" s="451"/>
      <c r="AE39" s="451"/>
      <c r="AF39" s="451"/>
      <c r="AG39" s="203"/>
    </row>
    <row r="40" spans="1:33" ht="27" customHeight="1">
      <c r="A40" s="147"/>
      <c r="B40" s="440" t="s">
        <v>194</v>
      </c>
      <c r="C40" s="441"/>
      <c r="D40" s="442" t="s">
        <v>454</v>
      </c>
      <c r="E40" s="443"/>
      <c r="F40" s="443"/>
      <c r="G40" s="443"/>
      <c r="H40" s="443"/>
      <c r="I40" s="443"/>
      <c r="J40" s="443"/>
      <c r="K40" s="443"/>
      <c r="L40" s="443"/>
      <c r="M40" s="443"/>
      <c r="N40" s="443"/>
      <c r="O40" s="443"/>
      <c r="P40" s="443"/>
      <c r="Q40" s="147"/>
      <c r="T40" s="203"/>
      <c r="U40" s="344"/>
      <c r="V40" s="344"/>
      <c r="W40" s="451"/>
      <c r="X40" s="451"/>
      <c r="Y40" s="451"/>
      <c r="Z40" s="451"/>
      <c r="AA40" s="451"/>
      <c r="AB40" s="451"/>
      <c r="AC40" s="451"/>
      <c r="AD40" s="451"/>
      <c r="AE40" s="451"/>
      <c r="AF40" s="451"/>
      <c r="AG40" s="203"/>
    </row>
    <row r="41" spans="1:33" ht="22.5" customHeight="1">
      <c r="A41" s="147"/>
      <c r="B41" s="444" t="s">
        <v>195</v>
      </c>
      <c r="C41" s="445"/>
      <c r="D41" s="442" t="s">
        <v>196</v>
      </c>
      <c r="E41" s="443"/>
      <c r="F41" s="443"/>
      <c r="G41" s="443"/>
      <c r="H41" s="443"/>
      <c r="I41" s="443"/>
      <c r="J41" s="443"/>
      <c r="K41" s="443"/>
      <c r="L41" s="443"/>
      <c r="M41" s="443"/>
      <c r="N41" s="443"/>
      <c r="O41" s="443"/>
      <c r="P41" s="443"/>
      <c r="Q41" s="147"/>
      <c r="T41" s="203"/>
      <c r="U41" s="344"/>
      <c r="V41" s="344"/>
      <c r="W41" s="451"/>
      <c r="X41" s="451"/>
      <c r="Y41" s="451"/>
      <c r="Z41" s="451"/>
      <c r="AA41" s="451"/>
      <c r="AB41" s="451"/>
      <c r="AC41" s="451"/>
      <c r="AD41" s="451"/>
      <c r="AE41" s="451"/>
      <c r="AF41" s="451"/>
      <c r="AG41" s="203"/>
    </row>
    <row r="42" spans="1:33" ht="22.5" customHeight="1" thickBot="1">
      <c r="A42" s="147"/>
      <c r="B42" s="446"/>
      <c r="C42" s="447"/>
      <c r="D42" s="448" t="s">
        <v>197</v>
      </c>
      <c r="E42" s="448"/>
      <c r="F42" s="448"/>
      <c r="G42" s="448"/>
      <c r="H42" s="448"/>
      <c r="I42" s="448"/>
      <c r="J42" s="448"/>
      <c r="K42" s="448"/>
      <c r="L42" s="448"/>
      <c r="M42" s="448"/>
      <c r="N42" s="448"/>
      <c r="O42" s="448"/>
      <c r="P42" s="449"/>
      <c r="Q42" s="147"/>
      <c r="T42" s="203"/>
      <c r="U42" s="344" t="s">
        <v>234</v>
      </c>
      <c r="V42" s="344" t="s">
        <v>276</v>
      </c>
      <c r="W42" s="348"/>
      <c r="X42" s="348"/>
      <c r="Y42" s="348"/>
      <c r="Z42" s="348"/>
      <c r="AA42" s="348"/>
      <c r="AB42" s="348"/>
      <c r="AC42" s="348"/>
      <c r="AD42" s="348"/>
      <c r="AE42" s="348"/>
      <c r="AF42" s="348"/>
      <c r="AG42" s="203"/>
    </row>
    <row r="43" spans="1:33" ht="27" customHeight="1">
      <c r="A43" s="147"/>
      <c r="B43" s="148"/>
      <c r="C43" s="148"/>
      <c r="D43" s="148"/>
      <c r="E43" s="148"/>
      <c r="F43" s="148"/>
      <c r="G43" s="148"/>
      <c r="H43" s="147"/>
      <c r="I43" s="147"/>
      <c r="J43" s="147"/>
      <c r="K43" s="147"/>
      <c r="L43" s="147"/>
      <c r="M43" s="147"/>
      <c r="N43" s="147"/>
      <c r="O43" s="147"/>
      <c r="P43" s="147"/>
      <c r="Q43" s="147"/>
      <c r="T43" s="203"/>
      <c r="U43" s="344"/>
      <c r="V43" s="344"/>
      <c r="W43" s="348"/>
      <c r="X43" s="348"/>
      <c r="Y43" s="348"/>
      <c r="Z43" s="348"/>
      <c r="AA43" s="348"/>
      <c r="AB43" s="348"/>
      <c r="AC43" s="348"/>
      <c r="AD43" s="348"/>
      <c r="AE43" s="348"/>
      <c r="AF43" s="348"/>
      <c r="AG43" s="203"/>
    </row>
    <row r="44" spans="1:33" ht="31.5" customHeight="1">
      <c r="A44" s="159"/>
      <c r="B44" s="435" t="s">
        <v>160</v>
      </c>
      <c r="C44" s="435"/>
      <c r="D44" s="435"/>
      <c r="E44" s="435"/>
      <c r="F44" s="435"/>
      <c r="G44" s="435"/>
      <c r="H44" s="435"/>
      <c r="I44" s="435"/>
      <c r="J44" s="435"/>
      <c r="K44" s="435"/>
      <c r="L44" s="435"/>
      <c r="M44" s="435"/>
      <c r="N44" s="435"/>
      <c r="O44" s="435"/>
      <c r="P44" s="435"/>
      <c r="Q44" s="159"/>
      <c r="T44" s="203"/>
      <c r="U44" s="344"/>
      <c r="V44" s="344"/>
      <c r="W44" s="348"/>
      <c r="X44" s="348"/>
      <c r="Y44" s="348"/>
      <c r="Z44" s="348"/>
      <c r="AA44" s="348"/>
      <c r="AB44" s="348"/>
      <c r="AC44" s="348"/>
      <c r="AD44" s="348"/>
      <c r="AE44" s="348"/>
      <c r="AF44" s="348"/>
      <c r="AG44" s="203"/>
    </row>
    <row r="45" spans="1:33" ht="27" customHeight="1">
      <c r="A45" s="159"/>
      <c r="B45" s="484" t="s">
        <v>198</v>
      </c>
      <c r="C45" s="484"/>
      <c r="D45" s="484"/>
      <c r="E45" s="484"/>
      <c r="F45" s="484"/>
      <c r="G45" s="484"/>
      <c r="H45" s="484"/>
      <c r="I45" s="484"/>
      <c r="J45" s="484"/>
      <c r="K45" s="484"/>
      <c r="L45" s="484"/>
      <c r="M45" s="484"/>
      <c r="N45" s="484"/>
      <c r="O45" s="484"/>
      <c r="P45" s="484"/>
      <c r="Q45" s="159"/>
      <c r="T45" s="203"/>
      <c r="U45" s="344"/>
      <c r="V45" s="344"/>
      <c r="W45" s="348"/>
      <c r="X45" s="348"/>
      <c r="Y45" s="348"/>
      <c r="Z45" s="348"/>
      <c r="AA45" s="348"/>
      <c r="AB45" s="348"/>
      <c r="AC45" s="348"/>
      <c r="AD45" s="348"/>
      <c r="AE45" s="348"/>
      <c r="AF45" s="348"/>
      <c r="AG45" s="203"/>
    </row>
    <row r="46" spans="1:33" ht="27" customHeight="1">
      <c r="A46" s="159"/>
      <c r="B46" s="485"/>
      <c r="C46" s="485"/>
      <c r="D46" s="485"/>
      <c r="E46" s="485"/>
      <c r="F46" s="485"/>
      <c r="G46" s="485"/>
      <c r="H46" s="485"/>
      <c r="I46" s="485"/>
      <c r="J46" s="485"/>
      <c r="K46" s="485"/>
      <c r="L46" s="485"/>
      <c r="M46" s="485"/>
      <c r="N46" s="485"/>
      <c r="O46" s="485"/>
      <c r="P46" s="485"/>
      <c r="Q46" s="159"/>
      <c r="T46" s="203"/>
      <c r="U46" s="344"/>
      <c r="V46" s="344"/>
      <c r="W46" s="348"/>
      <c r="X46" s="348"/>
      <c r="Y46" s="348"/>
      <c r="Z46" s="348"/>
      <c r="AA46" s="348"/>
      <c r="AB46" s="348"/>
      <c r="AC46" s="348"/>
      <c r="AD46" s="348"/>
      <c r="AE46" s="348"/>
      <c r="AF46" s="348"/>
      <c r="AG46" s="203"/>
    </row>
    <row r="47" spans="1:33" ht="27" customHeight="1">
      <c r="A47" s="159"/>
      <c r="B47" s="485"/>
      <c r="C47" s="485"/>
      <c r="D47" s="485"/>
      <c r="E47" s="485"/>
      <c r="F47" s="485"/>
      <c r="G47" s="485"/>
      <c r="H47" s="485"/>
      <c r="I47" s="485"/>
      <c r="J47" s="485"/>
      <c r="K47" s="485"/>
      <c r="L47" s="485"/>
      <c r="M47" s="485"/>
      <c r="N47" s="485"/>
      <c r="O47" s="485"/>
      <c r="P47" s="485"/>
      <c r="Q47" s="159"/>
      <c r="T47" s="203"/>
      <c r="U47" s="344"/>
      <c r="V47" s="344"/>
      <c r="W47" s="348"/>
      <c r="X47" s="348"/>
      <c r="Y47" s="348"/>
      <c r="Z47" s="348"/>
      <c r="AA47" s="348"/>
      <c r="AB47" s="348"/>
      <c r="AC47" s="348"/>
      <c r="AD47" s="348"/>
      <c r="AE47" s="348"/>
      <c r="AF47" s="348"/>
      <c r="AG47" s="203"/>
    </row>
    <row r="48" spans="1:33" ht="27" customHeight="1" thickBot="1">
      <c r="A48" s="147"/>
      <c r="B48" s="486"/>
      <c r="C48" s="486"/>
      <c r="D48" s="486"/>
      <c r="E48" s="486"/>
      <c r="F48" s="486"/>
      <c r="G48" s="486"/>
      <c r="H48" s="486"/>
      <c r="I48" s="486"/>
      <c r="J48" s="486"/>
      <c r="K48" s="486"/>
      <c r="L48" s="486"/>
      <c r="M48" s="486"/>
      <c r="N48" s="486"/>
      <c r="O48" s="486"/>
      <c r="P48" s="486"/>
      <c r="Q48" s="147"/>
      <c r="T48" s="203"/>
      <c r="U48" s="344"/>
      <c r="V48" s="344"/>
      <c r="W48" s="348"/>
      <c r="X48" s="348"/>
      <c r="Y48" s="348"/>
      <c r="Z48" s="348"/>
      <c r="AA48" s="348"/>
      <c r="AB48" s="348"/>
      <c r="AC48" s="348"/>
      <c r="AD48" s="348"/>
      <c r="AE48" s="348"/>
      <c r="AF48" s="348"/>
      <c r="AG48" s="203"/>
    </row>
    <row r="49" spans="1:33" ht="14.25" customHeight="1">
      <c r="A49" s="147"/>
      <c r="B49" s="160"/>
      <c r="C49" s="153"/>
      <c r="D49" s="153"/>
      <c r="E49" s="153"/>
      <c r="F49" s="153"/>
      <c r="G49" s="153"/>
      <c r="H49" s="153"/>
      <c r="I49" s="160"/>
      <c r="J49" s="160"/>
      <c r="K49" s="153"/>
      <c r="L49" s="153"/>
      <c r="M49" s="153"/>
      <c r="N49" s="153"/>
      <c r="O49" s="153"/>
      <c r="P49" s="153"/>
      <c r="Q49" s="147"/>
      <c r="T49" s="203"/>
      <c r="U49" s="210"/>
      <c r="V49" s="206"/>
      <c r="W49" s="207"/>
      <c r="X49" s="207"/>
      <c r="Y49" s="207"/>
      <c r="Z49" s="207"/>
      <c r="AA49" s="207"/>
      <c r="AB49" s="207"/>
      <c r="AC49" s="207"/>
      <c r="AD49" s="207"/>
      <c r="AE49" s="207"/>
      <c r="AF49" s="207"/>
      <c r="AG49" s="203"/>
    </row>
    <row r="50" spans="1:33" ht="24" customHeight="1">
      <c r="B50" s="161"/>
      <c r="C50" s="162"/>
      <c r="D50" s="162"/>
      <c r="E50" s="162"/>
      <c r="F50" s="162"/>
      <c r="G50" s="162"/>
      <c r="H50" s="162"/>
      <c r="I50" s="163"/>
      <c r="J50" s="163"/>
      <c r="K50" s="162"/>
      <c r="L50" s="162"/>
      <c r="M50" s="162"/>
      <c r="N50" s="162"/>
      <c r="O50" s="162"/>
      <c r="P50" s="162"/>
    </row>
    <row r="51" spans="1:33">
      <c r="B51" s="164"/>
    </row>
  </sheetData>
  <sheetProtection algorithmName="SHA-512" hashValue="xPfAPH5yVjrR1QBPl5iYPtyBP9O8hMf6TPtTPUMKUHosVKTppzYeg+49MTzuwFq/AVCkBdmzayl3f6BhjwgE1Q==" saltValue="RQjvqsKhKPKk7qh61RInvQ==" spinCount="100000" sheet="1" objects="1" scenarios="1" selectLockedCells="1"/>
  <mergeCells count="100">
    <mergeCell ref="B44:P44"/>
    <mergeCell ref="B45:P45"/>
    <mergeCell ref="B46:P46"/>
    <mergeCell ref="B47:P47"/>
    <mergeCell ref="B48:P48"/>
    <mergeCell ref="B40:C40"/>
    <mergeCell ref="D40:P40"/>
    <mergeCell ref="B41:C42"/>
    <mergeCell ref="D41:P41"/>
    <mergeCell ref="D42:P42"/>
    <mergeCell ref="B29:D29"/>
    <mergeCell ref="B30:D30"/>
    <mergeCell ref="B37:P37"/>
    <mergeCell ref="B38:C38"/>
    <mergeCell ref="D38:P38"/>
    <mergeCell ref="M34:N34"/>
    <mergeCell ref="O34:P34"/>
    <mergeCell ref="M35:N35"/>
    <mergeCell ref="O35:P35"/>
    <mergeCell ref="M29:N29"/>
    <mergeCell ref="O29:P29"/>
    <mergeCell ref="M30:N30"/>
    <mergeCell ref="O30:P30"/>
    <mergeCell ref="B39:C39"/>
    <mergeCell ref="D39:P39"/>
    <mergeCell ref="M31:N31"/>
    <mergeCell ref="O31:P31"/>
    <mergeCell ref="M32:N32"/>
    <mergeCell ref="O32:P32"/>
    <mergeCell ref="M33:N33"/>
    <mergeCell ref="O33:P33"/>
    <mergeCell ref="B28:C28"/>
    <mergeCell ref="O28:P28"/>
    <mergeCell ref="B25:C25"/>
    <mergeCell ref="O25:P25"/>
    <mergeCell ref="B26:C26"/>
    <mergeCell ref="O26:P26"/>
    <mergeCell ref="B27:C27"/>
    <mergeCell ref="O27:P27"/>
    <mergeCell ref="B23:C23"/>
    <mergeCell ref="O23:P23"/>
    <mergeCell ref="B24:C24"/>
    <mergeCell ref="O24:P24"/>
    <mergeCell ref="B21:C21"/>
    <mergeCell ref="O21:P21"/>
    <mergeCell ref="B22:C22"/>
    <mergeCell ref="O22:P22"/>
    <mergeCell ref="B15:H15"/>
    <mergeCell ref="J15:P15"/>
    <mergeCell ref="B19:C19"/>
    <mergeCell ref="O19:P19"/>
    <mergeCell ref="B20:C20"/>
    <mergeCell ref="O20:P20"/>
    <mergeCell ref="B17:C17"/>
    <mergeCell ref="O17:P17"/>
    <mergeCell ref="B18:C18"/>
    <mergeCell ref="O18:P18"/>
    <mergeCell ref="O4:P4"/>
    <mergeCell ref="B12:H12"/>
    <mergeCell ref="B13:D14"/>
    <mergeCell ref="E13:H14"/>
    <mergeCell ref="J14:P14"/>
    <mergeCell ref="U1:AF2"/>
    <mergeCell ref="B11:H11"/>
    <mergeCell ref="B2:P2"/>
    <mergeCell ref="B3:P3"/>
    <mergeCell ref="F4:F5"/>
    <mergeCell ref="M4:N4"/>
    <mergeCell ref="M5:N5"/>
    <mergeCell ref="O5:P5"/>
    <mergeCell ref="M6:N6"/>
    <mergeCell ref="O6:P6"/>
    <mergeCell ref="C7:G7"/>
    <mergeCell ref="B4:E5"/>
    <mergeCell ref="C9:G9"/>
    <mergeCell ref="C8:D8"/>
    <mergeCell ref="F8:G8"/>
    <mergeCell ref="C10:D10"/>
    <mergeCell ref="U28:X28"/>
    <mergeCell ref="Y28:AF28"/>
    <mergeCell ref="W3:AF3"/>
    <mergeCell ref="W4:AF4"/>
    <mergeCell ref="W5:AF5"/>
    <mergeCell ref="W6:AF6"/>
    <mergeCell ref="W7:AF7"/>
    <mergeCell ref="U8:U20"/>
    <mergeCell ref="V8:V20"/>
    <mergeCell ref="W8:AF20"/>
    <mergeCell ref="U21:U26"/>
    <mergeCell ref="V21:V26"/>
    <mergeCell ref="W21:AF26"/>
    <mergeCell ref="V30:V35"/>
    <mergeCell ref="U30:U35"/>
    <mergeCell ref="W36:AF41"/>
    <mergeCell ref="W42:AF48"/>
    <mergeCell ref="V36:V41"/>
    <mergeCell ref="U36:U41"/>
    <mergeCell ref="V42:V48"/>
    <mergeCell ref="U42:U48"/>
    <mergeCell ref="W30:AF35"/>
  </mergeCells>
  <phoneticPr fontId="1"/>
  <conditionalFormatting sqref="M18:M28">
    <cfRule type="expression" dxfId="67" priority="1">
      <formula>AND(NOT(ISBLANK(B18)), ISBLANK(M18))</formula>
    </cfRule>
    <cfRule type="cellIs" dxfId="66" priority="2" operator="notBetween">
      <formula>E18*L18</formula>
      <formula>F18*L18</formula>
    </cfRule>
  </conditionalFormatting>
  <dataValidations count="2">
    <dataValidation allowBlank="1" showInputMessage="1" sqref="K18:K28 W7:AF7" xr:uid="{F85211D5-D07E-4AE9-A4ED-FC1BDB912B9D}"/>
    <dataValidation type="list" allowBlank="1" showInputMessage="1" showErrorMessage="1" sqref="V21:V26" xr:uid="{F47B6D6F-5571-4376-AB54-8D3CA7957A71}">
      <formula1>$V$30:$V$49</formula1>
    </dataValidation>
  </dataValidations>
  <pageMargins left="0.7" right="0.7" top="0.75" bottom="0.75" header="0.3" footer="0.3"/>
  <pageSetup paperSize="9" scale="45" orientation="portrait" horizontalDpi="0" verticalDpi="0" r:id="rId1"/>
  <colBreaks count="1" manualBreakCount="1">
    <brk id="1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48ECD-F59E-479D-A0B3-9C4DAAF8EF34}">
  <sheetPr codeName="Sheet12"/>
  <dimension ref="A1:AG51"/>
  <sheetViews>
    <sheetView showGridLines="0" showZeros="0" view="pageBreakPreview" zoomScale="61" zoomScaleNormal="100" zoomScaleSheetLayoutView="61" workbookViewId="0">
      <selection activeCell="AL22" sqref="AL22"/>
    </sheetView>
  </sheetViews>
  <sheetFormatPr defaultColWidth="12.125" defaultRowHeight="44.25"/>
  <cols>
    <col min="1" max="1" width="2.5" style="146" customWidth="1"/>
    <col min="2" max="2" width="11" style="149" customWidth="1"/>
    <col min="3" max="3" width="9.25" style="149" customWidth="1"/>
    <col min="4" max="4" width="14.875" style="149" customWidth="1"/>
    <col min="5" max="7" width="11" style="149" customWidth="1"/>
    <col min="8" max="11" width="11" style="146" customWidth="1"/>
    <col min="12" max="12" width="11.125" style="146" customWidth="1"/>
    <col min="13" max="13" width="9" style="146" customWidth="1"/>
    <col min="14" max="14" width="15.25" style="146" customWidth="1"/>
    <col min="15" max="15" width="5.875" style="146" customWidth="1"/>
    <col min="16" max="16" width="17.25" style="146" customWidth="1"/>
    <col min="17" max="17" width="2.5" style="146" customWidth="1"/>
    <col min="18" max="19" width="10" style="146" customWidth="1"/>
    <col min="20" max="20" width="8.5" style="146" customWidth="1"/>
    <col min="21" max="21" width="4.375" style="146" customWidth="1"/>
    <col min="22" max="22" width="21" style="146" customWidth="1"/>
    <col min="23" max="32" width="12.125" style="146"/>
    <col min="33" max="33" width="2.25" style="146" customWidth="1"/>
    <col min="34" max="34" width="4.125" style="146" customWidth="1"/>
    <col min="35" max="16384" width="12.125" style="146"/>
  </cols>
  <sheetData>
    <row r="1" spans="1:33" ht="19.5" customHeight="1">
      <c r="A1" s="144"/>
      <c r="B1" s="145"/>
      <c r="C1" s="145"/>
      <c r="D1" s="145"/>
      <c r="E1" s="145"/>
      <c r="F1" s="145"/>
      <c r="G1" s="145"/>
      <c r="H1" s="144"/>
      <c r="I1" s="144"/>
      <c r="J1" s="144"/>
      <c r="K1" s="144"/>
      <c r="L1" s="144"/>
      <c r="M1" s="144"/>
      <c r="N1" s="144"/>
      <c r="O1" s="144"/>
      <c r="P1" s="144"/>
      <c r="Q1" s="144"/>
      <c r="T1" s="203"/>
      <c r="U1" s="342" t="s">
        <v>235</v>
      </c>
      <c r="V1" s="342"/>
      <c r="W1" s="342"/>
      <c r="X1" s="342"/>
      <c r="Y1" s="342"/>
      <c r="Z1" s="342"/>
      <c r="AA1" s="342"/>
      <c r="AB1" s="342"/>
      <c r="AC1" s="342"/>
      <c r="AD1" s="342"/>
      <c r="AE1" s="342"/>
      <c r="AF1" s="342"/>
      <c r="AG1" s="203"/>
    </row>
    <row r="2" spans="1:33" ht="12" customHeight="1">
      <c r="A2" s="147"/>
      <c r="B2" s="393"/>
      <c r="C2" s="393"/>
      <c r="D2" s="393"/>
      <c r="E2" s="393"/>
      <c r="F2" s="393"/>
      <c r="G2" s="393"/>
      <c r="H2" s="393"/>
      <c r="I2" s="393"/>
      <c r="J2" s="393"/>
      <c r="K2" s="393"/>
      <c r="L2" s="393"/>
      <c r="M2" s="393"/>
      <c r="N2" s="393"/>
      <c r="O2" s="393"/>
      <c r="P2" s="393"/>
      <c r="Q2" s="147"/>
      <c r="T2" s="203"/>
      <c r="U2" s="343"/>
      <c r="V2" s="343"/>
      <c r="W2" s="343"/>
      <c r="X2" s="343"/>
      <c r="Y2" s="343"/>
      <c r="Z2" s="343"/>
      <c r="AA2" s="343"/>
      <c r="AB2" s="343"/>
      <c r="AC2" s="343"/>
      <c r="AD2" s="343"/>
      <c r="AE2" s="343"/>
      <c r="AF2" s="343"/>
      <c r="AG2" s="203"/>
    </row>
    <row r="3" spans="1:33" s="149" customFormat="1" ht="73.5" customHeight="1">
      <c r="A3" s="147"/>
      <c r="B3" s="427" t="s">
        <v>257</v>
      </c>
      <c r="C3" s="427"/>
      <c r="D3" s="427"/>
      <c r="E3" s="427"/>
      <c r="F3" s="427"/>
      <c r="G3" s="427"/>
      <c r="H3" s="427"/>
      <c r="I3" s="427"/>
      <c r="J3" s="427"/>
      <c r="K3" s="427"/>
      <c r="L3" s="427"/>
      <c r="M3" s="427"/>
      <c r="N3" s="427"/>
      <c r="O3" s="427"/>
      <c r="P3" s="427"/>
      <c r="Q3" s="148"/>
      <c r="T3" s="204"/>
      <c r="U3" s="201" t="s">
        <v>36</v>
      </c>
      <c r="V3" s="208" t="s">
        <v>236</v>
      </c>
      <c r="W3" s="329" t="str">
        <f>"【見積書_SSIR】" &amp; TEXT(C8, "yyyy年m月") &amp; "分見積書送付のご案内"</f>
        <v>【見積書_SSIR】2024年7月分見積書送付のご案内</v>
      </c>
      <c r="X3" s="329"/>
      <c r="Y3" s="329"/>
      <c r="Z3" s="329"/>
      <c r="AA3" s="329"/>
      <c r="AB3" s="329"/>
      <c r="AC3" s="329"/>
      <c r="AD3" s="329"/>
      <c r="AE3" s="329"/>
      <c r="AF3" s="329"/>
      <c r="AG3" s="204"/>
    </row>
    <row r="4" spans="1:33" ht="30.75" customHeight="1">
      <c r="A4" s="147"/>
      <c r="B4" s="433"/>
      <c r="C4" s="433"/>
      <c r="D4" s="433"/>
      <c r="E4" s="433"/>
      <c r="F4" s="429" t="s">
        <v>127</v>
      </c>
      <c r="G4" s="219"/>
      <c r="H4" s="219"/>
      <c r="I4" s="220"/>
      <c r="J4" s="220"/>
      <c r="K4" s="220"/>
      <c r="L4" s="220"/>
      <c r="M4" s="430" t="s">
        <v>261</v>
      </c>
      <c r="N4" s="430"/>
      <c r="O4" s="432" t="s">
        <v>273</v>
      </c>
      <c r="P4" s="432"/>
      <c r="Q4" s="147"/>
      <c r="T4" s="203"/>
      <c r="U4" s="201" t="s">
        <v>37</v>
      </c>
      <c r="V4" s="175" t="s">
        <v>237</v>
      </c>
      <c r="W4" s="365" t="str">
        <f>IFERROR(VLOOKUP(W7,  '▶取引先&amp;仕入先'!D:K, 8, FALSE), "")</f>
        <v/>
      </c>
      <c r="X4" s="365"/>
      <c r="Y4" s="365"/>
      <c r="Z4" s="365"/>
      <c r="AA4" s="365"/>
      <c r="AB4" s="365"/>
      <c r="AC4" s="365"/>
      <c r="AD4" s="365"/>
      <c r="AE4" s="365"/>
      <c r="AF4" s="365"/>
      <c r="AG4" s="203"/>
    </row>
    <row r="5" spans="1:33" ht="24" customHeight="1">
      <c r="A5" s="147"/>
      <c r="B5" s="433"/>
      <c r="C5" s="433"/>
      <c r="D5" s="433"/>
      <c r="E5" s="433"/>
      <c r="F5" s="429"/>
      <c r="G5" s="219"/>
      <c r="H5" s="219"/>
      <c r="I5" s="220"/>
      <c r="J5" s="220"/>
      <c r="K5" s="220"/>
      <c r="L5" s="220"/>
      <c r="M5" s="430" t="s">
        <v>129</v>
      </c>
      <c r="N5" s="430"/>
      <c r="O5" s="455" t="s">
        <v>264</v>
      </c>
      <c r="P5" s="455"/>
      <c r="Q5" s="147"/>
      <c r="T5" s="203"/>
      <c r="U5" s="201" t="s">
        <v>39</v>
      </c>
      <c r="V5" s="175" t="s">
        <v>238</v>
      </c>
      <c r="W5" s="365" t="str">
        <f>IFERROR(VLOOKUP(W7,  '▶取引先&amp;仕入先'!D:M, 10, FALSE), "")</f>
        <v/>
      </c>
      <c r="X5" s="365"/>
      <c r="Y5" s="365"/>
      <c r="Z5" s="365"/>
      <c r="AA5" s="365"/>
      <c r="AB5" s="365"/>
      <c r="AC5" s="365"/>
      <c r="AD5" s="365"/>
      <c r="AE5" s="365"/>
      <c r="AF5" s="365"/>
      <c r="AG5" s="203"/>
    </row>
    <row r="6" spans="1:33" ht="24" customHeight="1">
      <c r="A6" s="147"/>
      <c r="B6" s="221"/>
      <c r="C6" s="221"/>
      <c r="D6" s="221"/>
      <c r="E6" s="221"/>
      <c r="F6" s="221"/>
      <c r="G6" s="221"/>
      <c r="H6" s="221"/>
      <c r="I6" s="220"/>
      <c r="J6" s="220"/>
      <c r="K6" s="220"/>
      <c r="L6" s="220"/>
      <c r="M6" s="430" t="s">
        <v>175</v>
      </c>
      <c r="N6" s="430"/>
      <c r="O6" s="430" t="s">
        <v>176</v>
      </c>
      <c r="P6" s="430"/>
      <c r="Q6" s="147"/>
      <c r="T6" s="203"/>
      <c r="U6" s="199" t="s">
        <v>206</v>
      </c>
      <c r="V6" s="176" t="s">
        <v>239</v>
      </c>
      <c r="W6" s="365" t="str">
        <f>IFERROR(VLOOKUP(W7,  '▶取引先&amp;仕入先'!D:I, 6, FALSE), "")</f>
        <v/>
      </c>
      <c r="X6" s="365"/>
      <c r="Y6" s="365"/>
      <c r="Z6" s="365"/>
      <c r="AA6" s="365"/>
      <c r="AB6" s="365"/>
      <c r="AC6" s="365"/>
      <c r="AD6" s="365"/>
      <c r="AE6" s="365"/>
      <c r="AF6" s="365"/>
      <c r="AG6" s="203"/>
    </row>
    <row r="7" spans="1:33" ht="24" customHeight="1">
      <c r="A7" s="147"/>
      <c r="B7" s="222" t="s">
        <v>130</v>
      </c>
      <c r="C7" s="394" t="s">
        <v>162</v>
      </c>
      <c r="D7" s="394"/>
      <c r="E7" s="394"/>
      <c r="F7" s="394"/>
      <c r="G7" s="394"/>
      <c r="H7" s="222"/>
      <c r="I7" s="220"/>
      <c r="J7" s="223" t="s">
        <v>131</v>
      </c>
      <c r="K7" s="223"/>
      <c r="L7" s="223"/>
      <c r="M7" s="223"/>
      <c r="N7" s="223"/>
      <c r="O7" s="223"/>
      <c r="P7" s="223"/>
      <c r="Q7" s="147"/>
      <c r="T7" s="203"/>
      <c r="U7" s="199" t="s">
        <v>209</v>
      </c>
      <c r="V7" s="174" t="s">
        <v>240</v>
      </c>
      <c r="W7" s="364"/>
      <c r="X7" s="364"/>
      <c r="Y7" s="364"/>
      <c r="Z7" s="364"/>
      <c r="AA7" s="364"/>
      <c r="AB7" s="364"/>
      <c r="AC7" s="364"/>
      <c r="AD7" s="364"/>
      <c r="AE7" s="364"/>
      <c r="AF7" s="364"/>
      <c r="AG7" s="203"/>
    </row>
    <row r="8" spans="1:33" s="152" customFormat="1" ht="21" customHeight="1">
      <c r="A8" s="147"/>
      <c r="B8" s="222" t="s">
        <v>132</v>
      </c>
      <c r="C8" s="424" t="s">
        <v>243</v>
      </c>
      <c r="D8" s="424"/>
      <c r="E8" s="224" t="s">
        <v>177</v>
      </c>
      <c r="F8" s="424" t="s">
        <v>244</v>
      </c>
      <c r="G8" s="424"/>
      <c r="H8" s="222"/>
      <c r="I8" s="223"/>
      <c r="J8" s="223" t="s">
        <v>133</v>
      </c>
      <c r="K8" s="223"/>
      <c r="L8" s="223"/>
      <c r="M8" s="223"/>
      <c r="N8" s="223"/>
      <c r="O8" s="223"/>
      <c r="P8" s="223"/>
      <c r="Q8" s="151"/>
      <c r="T8" s="205"/>
      <c r="U8" s="366" t="s">
        <v>210</v>
      </c>
      <c r="V8" s="345" t="s">
        <v>241</v>
      </c>
      <c r="W8" s="369" t="s">
        <v>260</v>
      </c>
      <c r="X8" s="369"/>
      <c r="Y8" s="369"/>
      <c r="Z8" s="369"/>
      <c r="AA8" s="369"/>
      <c r="AB8" s="369"/>
      <c r="AC8" s="369"/>
      <c r="AD8" s="369"/>
      <c r="AE8" s="369"/>
      <c r="AF8" s="369"/>
      <c r="AG8" s="205"/>
    </row>
    <row r="9" spans="1:33" s="152" customFormat="1" ht="21" customHeight="1">
      <c r="A9" s="147"/>
      <c r="B9" s="222" t="s">
        <v>178</v>
      </c>
      <c r="C9" s="394" t="s">
        <v>135</v>
      </c>
      <c r="D9" s="394"/>
      <c r="E9" s="394"/>
      <c r="F9" s="394"/>
      <c r="G9" s="394"/>
      <c r="H9" s="222"/>
      <c r="I9" s="223"/>
      <c r="J9" s="223" t="s">
        <v>136</v>
      </c>
      <c r="K9" s="223"/>
      <c r="L9" s="223"/>
      <c r="M9" s="223"/>
      <c r="N9" s="223"/>
      <c r="O9" s="223"/>
      <c r="P9" s="223"/>
      <c r="Q9" s="151"/>
      <c r="T9" s="205"/>
      <c r="U9" s="367"/>
      <c r="V9" s="346"/>
      <c r="W9" s="369"/>
      <c r="X9" s="369"/>
      <c r="Y9" s="369"/>
      <c r="Z9" s="369"/>
      <c r="AA9" s="369"/>
      <c r="AB9" s="369"/>
      <c r="AC9" s="369"/>
      <c r="AD9" s="369"/>
      <c r="AE9" s="369"/>
      <c r="AF9" s="369"/>
      <c r="AG9" s="205"/>
    </row>
    <row r="10" spans="1:33" s="152" customFormat="1" ht="21" customHeight="1">
      <c r="A10" s="147"/>
      <c r="B10" s="222" t="s">
        <v>179</v>
      </c>
      <c r="C10" s="424"/>
      <c r="D10" s="424"/>
      <c r="E10" s="222" t="s">
        <v>180</v>
      </c>
      <c r="F10" s="222"/>
      <c r="G10" s="222"/>
      <c r="H10" s="222"/>
      <c r="I10" s="223"/>
      <c r="J10" s="223" t="s">
        <v>138</v>
      </c>
      <c r="K10" s="223"/>
      <c r="L10" s="223"/>
      <c r="M10" s="223"/>
      <c r="N10" s="223"/>
      <c r="O10" s="223"/>
      <c r="P10" s="223"/>
      <c r="Q10" s="151"/>
      <c r="T10" s="205"/>
      <c r="U10" s="367"/>
      <c r="V10" s="346"/>
      <c r="W10" s="369"/>
      <c r="X10" s="369"/>
      <c r="Y10" s="369"/>
      <c r="Z10" s="369"/>
      <c r="AA10" s="369"/>
      <c r="AB10" s="369"/>
      <c r="AC10" s="369"/>
      <c r="AD10" s="369"/>
      <c r="AE10" s="369"/>
      <c r="AF10" s="369"/>
      <c r="AG10" s="205"/>
    </row>
    <row r="11" spans="1:33" s="152" customFormat="1" ht="21" customHeight="1">
      <c r="A11" s="147"/>
      <c r="B11" s="394"/>
      <c r="C11" s="394"/>
      <c r="D11" s="394"/>
      <c r="E11" s="394"/>
      <c r="F11" s="394"/>
      <c r="G11" s="394"/>
      <c r="H11" s="394"/>
      <c r="I11" s="223"/>
      <c r="J11" s="223" t="s">
        <v>139</v>
      </c>
      <c r="K11" s="223"/>
      <c r="L11" s="223"/>
      <c r="M11" s="223"/>
      <c r="N11" s="223"/>
      <c r="O11" s="223"/>
      <c r="P11" s="223"/>
      <c r="Q11" s="151"/>
      <c r="T11" s="205"/>
      <c r="U11" s="367"/>
      <c r="V11" s="346"/>
      <c r="W11" s="369"/>
      <c r="X11" s="369"/>
      <c r="Y11" s="369"/>
      <c r="Z11" s="369"/>
      <c r="AA11" s="369"/>
      <c r="AB11" s="369"/>
      <c r="AC11" s="369"/>
      <c r="AD11" s="369"/>
      <c r="AE11" s="369"/>
      <c r="AF11" s="369"/>
      <c r="AG11" s="205"/>
    </row>
    <row r="12" spans="1:33" s="152" customFormat="1" ht="21" customHeight="1">
      <c r="A12" s="147"/>
      <c r="B12" s="421" t="s">
        <v>181</v>
      </c>
      <c r="C12" s="421"/>
      <c r="D12" s="421"/>
      <c r="E12" s="421"/>
      <c r="F12" s="421"/>
      <c r="G12" s="421"/>
      <c r="H12" s="421"/>
      <c r="I12" s="223"/>
      <c r="J12" s="223" t="s">
        <v>458</v>
      </c>
      <c r="K12" s="223"/>
      <c r="L12" s="223"/>
      <c r="M12" s="223"/>
      <c r="N12" s="223"/>
      <c r="O12" s="223"/>
      <c r="P12" s="223"/>
      <c r="Q12" s="151"/>
      <c r="T12" s="205"/>
      <c r="U12" s="367"/>
      <c r="V12" s="346"/>
      <c r="W12" s="369"/>
      <c r="X12" s="369"/>
      <c r="Y12" s="369"/>
      <c r="Z12" s="369"/>
      <c r="AA12" s="369"/>
      <c r="AB12" s="369"/>
      <c r="AC12" s="369"/>
      <c r="AD12" s="369"/>
      <c r="AE12" s="369"/>
      <c r="AF12" s="369"/>
      <c r="AG12" s="205"/>
    </row>
    <row r="13" spans="1:33" s="152" customFormat="1" ht="21" customHeight="1">
      <c r="A13" s="147"/>
      <c r="B13" s="422" t="s">
        <v>259</v>
      </c>
      <c r="C13" s="422"/>
      <c r="D13" s="422"/>
      <c r="E13" s="423">
        <f>O29+O30+O31+O32+O34</f>
        <v>0</v>
      </c>
      <c r="F13" s="423"/>
      <c r="G13" s="423"/>
      <c r="H13" s="423"/>
      <c r="I13" s="223"/>
      <c r="J13" s="223" t="s">
        <v>140</v>
      </c>
      <c r="K13" s="223"/>
      <c r="L13" s="223"/>
      <c r="M13" s="223"/>
      <c r="N13" s="223"/>
      <c r="O13" s="223"/>
      <c r="P13" s="223"/>
      <c r="Q13" s="151"/>
      <c r="T13" s="205"/>
      <c r="U13" s="367"/>
      <c r="V13" s="346"/>
      <c r="W13" s="369"/>
      <c r="X13" s="369"/>
      <c r="Y13" s="369"/>
      <c r="Z13" s="369"/>
      <c r="AA13" s="369"/>
      <c r="AB13" s="369"/>
      <c r="AC13" s="369"/>
      <c r="AD13" s="369"/>
      <c r="AE13" s="369"/>
      <c r="AF13" s="369"/>
      <c r="AG13" s="205"/>
    </row>
    <row r="14" spans="1:33" s="152" customFormat="1" ht="21" customHeight="1">
      <c r="A14" s="147"/>
      <c r="B14" s="422"/>
      <c r="C14" s="422"/>
      <c r="D14" s="422"/>
      <c r="E14" s="423"/>
      <c r="F14" s="423"/>
      <c r="G14" s="423"/>
      <c r="H14" s="423"/>
      <c r="I14" s="223"/>
      <c r="J14" s="394" t="s">
        <v>459</v>
      </c>
      <c r="K14" s="394"/>
      <c r="L14" s="394"/>
      <c r="M14" s="394"/>
      <c r="N14" s="394"/>
      <c r="O14" s="394"/>
      <c r="P14" s="394"/>
      <c r="Q14" s="151"/>
      <c r="T14" s="205"/>
      <c r="U14" s="367"/>
      <c r="V14" s="346"/>
      <c r="W14" s="369"/>
      <c r="X14" s="369"/>
      <c r="Y14" s="369"/>
      <c r="Z14" s="369"/>
      <c r="AA14" s="369"/>
      <c r="AB14" s="369"/>
      <c r="AC14" s="369"/>
      <c r="AD14" s="369"/>
      <c r="AE14" s="369"/>
      <c r="AF14" s="369"/>
      <c r="AG14" s="205"/>
    </row>
    <row r="15" spans="1:33" s="152" customFormat="1" ht="21" customHeight="1" thickBot="1">
      <c r="A15" s="147"/>
      <c r="B15" s="456"/>
      <c r="C15" s="456"/>
      <c r="D15" s="456"/>
      <c r="E15" s="456"/>
      <c r="F15" s="456"/>
      <c r="G15" s="456"/>
      <c r="H15" s="456"/>
      <c r="I15" s="150"/>
      <c r="J15" s="457" t="s">
        <v>141</v>
      </c>
      <c r="K15" s="457"/>
      <c r="L15" s="457"/>
      <c r="M15" s="457"/>
      <c r="N15" s="457"/>
      <c r="O15" s="457"/>
      <c r="P15" s="457"/>
      <c r="Q15" s="151"/>
      <c r="T15" s="205"/>
      <c r="U15" s="367"/>
      <c r="V15" s="346"/>
      <c r="W15" s="369"/>
      <c r="X15" s="369"/>
      <c r="Y15" s="369"/>
      <c r="Z15" s="369"/>
      <c r="AA15" s="369"/>
      <c r="AB15" s="369"/>
      <c r="AC15" s="369"/>
      <c r="AD15" s="369"/>
      <c r="AE15" s="369"/>
      <c r="AF15" s="369"/>
      <c r="AG15" s="205"/>
    </row>
    <row r="16" spans="1:33" ht="45" customHeight="1" thickTop="1">
      <c r="A16" s="147"/>
      <c r="B16" s="153"/>
      <c r="C16" s="153"/>
      <c r="D16" s="153"/>
      <c r="E16" s="153"/>
      <c r="F16" s="170"/>
      <c r="G16" s="153"/>
      <c r="H16" s="153"/>
      <c r="I16" s="153"/>
      <c r="J16" s="153"/>
      <c r="K16" s="153"/>
      <c r="L16" s="153"/>
      <c r="M16" s="153"/>
      <c r="N16" s="153"/>
      <c r="O16" s="153"/>
      <c r="P16" s="147"/>
      <c r="Q16" s="147"/>
      <c r="T16" s="203"/>
      <c r="U16" s="367"/>
      <c r="V16" s="346"/>
      <c r="W16" s="369"/>
      <c r="X16" s="369"/>
      <c r="Y16" s="369"/>
      <c r="Z16" s="369"/>
      <c r="AA16" s="369"/>
      <c r="AB16" s="369"/>
      <c r="AC16" s="369"/>
      <c r="AD16" s="369"/>
      <c r="AE16" s="369"/>
      <c r="AF16" s="369"/>
      <c r="AG16" s="203"/>
    </row>
    <row r="17" spans="1:33" ht="31.5" customHeight="1">
      <c r="A17" s="147"/>
      <c r="B17" s="414" t="s">
        <v>142</v>
      </c>
      <c r="C17" s="464"/>
      <c r="D17" s="166" t="s">
        <v>143</v>
      </c>
      <c r="E17" s="166" t="s">
        <v>144</v>
      </c>
      <c r="F17" s="166" t="s">
        <v>145</v>
      </c>
      <c r="G17" s="166" t="s">
        <v>146</v>
      </c>
      <c r="H17" s="166" t="s">
        <v>183</v>
      </c>
      <c r="I17" s="166" t="s">
        <v>184</v>
      </c>
      <c r="J17" s="166" t="s">
        <v>185</v>
      </c>
      <c r="K17" s="167" t="s">
        <v>150</v>
      </c>
      <c r="L17" s="166" t="s">
        <v>151</v>
      </c>
      <c r="M17" s="166" t="s">
        <v>200</v>
      </c>
      <c r="N17" s="166" t="s">
        <v>199</v>
      </c>
      <c r="O17" s="415" t="s">
        <v>187</v>
      </c>
      <c r="P17" s="413"/>
      <c r="Q17" s="147"/>
      <c r="T17" s="203"/>
      <c r="U17" s="367"/>
      <c r="V17" s="346"/>
      <c r="W17" s="369"/>
      <c r="X17" s="369"/>
      <c r="Y17" s="369"/>
      <c r="Z17" s="369"/>
      <c r="AA17" s="369"/>
      <c r="AB17" s="369"/>
      <c r="AC17" s="369"/>
      <c r="AD17" s="369"/>
      <c r="AE17" s="369"/>
      <c r="AF17" s="369"/>
      <c r="AG17" s="203"/>
    </row>
    <row r="18" spans="1:33" ht="27" customHeight="1">
      <c r="A18" s="147"/>
      <c r="B18" s="465"/>
      <c r="C18" s="466"/>
      <c r="D18" s="258" t="str">
        <f>IF(B18&lt;&gt;"", MONTH($C$8) &amp; "月中", "")</f>
        <v/>
      </c>
      <c r="E18" s="265"/>
      <c r="F18" s="265"/>
      <c r="G18" s="266"/>
      <c r="H18" s="266"/>
      <c r="I18" s="267"/>
      <c r="J18" s="268">
        <f>IF(OR(E18="-", F18="-", M18=""), 0,
    IF(M18 &lt; CEILING(E18 * L18, 1), CEILING(M18 - CEILING(E18 * L18, 1), 1),
    IF(M18 &gt; CEILING(F18 * L18, 1), CEILING(M18 - CEILING(F18 * L18, 1), 1), 0)))</f>
        <v>0</v>
      </c>
      <c r="K18" s="258" t="str">
        <f>IF(B18&lt;&gt;"", "〇", "")</f>
        <v/>
      </c>
      <c r="L18" s="265"/>
      <c r="M18" s="265"/>
      <c r="N18" s="269"/>
      <c r="O18" s="463" t="str">
        <f t="shared" ref="O18:O28" si="0">IF(OR(L18="",N18=""), "", IF(I18="-", L18*N18, L18*N18+I18))</f>
        <v/>
      </c>
      <c r="P18" s="467"/>
      <c r="Q18" s="147"/>
      <c r="T18" s="203"/>
      <c r="U18" s="367"/>
      <c r="V18" s="346"/>
      <c r="W18" s="369"/>
      <c r="X18" s="369"/>
      <c r="Y18" s="369"/>
      <c r="Z18" s="369"/>
      <c r="AA18" s="369"/>
      <c r="AB18" s="369"/>
      <c r="AC18" s="369"/>
      <c r="AD18" s="369"/>
      <c r="AE18" s="369"/>
      <c r="AF18" s="369"/>
      <c r="AG18" s="203"/>
    </row>
    <row r="19" spans="1:33" ht="27" customHeight="1">
      <c r="A19" s="147"/>
      <c r="B19" s="458"/>
      <c r="C19" s="459"/>
      <c r="D19" s="258" t="str">
        <f>IF(B19&lt;&gt;"", MONTH($C$8) &amp; "月中", "")</f>
        <v/>
      </c>
      <c r="E19" s="270"/>
      <c r="F19" s="270"/>
      <c r="G19" s="271"/>
      <c r="H19" s="271"/>
      <c r="I19" s="271"/>
      <c r="J19" s="268">
        <f t="shared" ref="J19:J27" si="1">IF(OR(E19="-", F19="-", M19=""), 0,
    IF(M19 &lt; CEILING(E19 * L19, 1), CEILING(M19 - CEILING(E19 * L19, 1), 1),
    IF(M19 &gt; CEILING(F19 * L19, 1), CEILING(M19 - CEILING(F19 * L19, 1), 1), 0)))</f>
        <v>0</v>
      </c>
      <c r="K19" s="258" t="str">
        <f t="shared" ref="K19:K27" si="2">IF(B19&lt;&gt;"", "〇", "")</f>
        <v/>
      </c>
      <c r="L19" s="270"/>
      <c r="M19" s="270"/>
      <c r="N19" s="272"/>
      <c r="O19" s="460" t="str">
        <f t="shared" si="0"/>
        <v/>
      </c>
      <c r="P19" s="461"/>
      <c r="Q19" s="147"/>
      <c r="T19" s="203"/>
      <c r="U19" s="367"/>
      <c r="V19" s="346"/>
      <c r="W19" s="369"/>
      <c r="X19" s="369"/>
      <c r="Y19" s="369"/>
      <c r="Z19" s="369"/>
      <c r="AA19" s="369"/>
      <c r="AB19" s="369"/>
      <c r="AC19" s="369"/>
      <c r="AD19" s="369"/>
      <c r="AE19" s="369"/>
      <c r="AF19" s="369"/>
      <c r="AG19" s="203"/>
    </row>
    <row r="20" spans="1:33" ht="27" customHeight="1">
      <c r="A20" s="147"/>
      <c r="B20" s="458"/>
      <c r="C20" s="459"/>
      <c r="D20" s="258" t="str">
        <f t="shared" ref="D20:D28" si="3">IF(B20&lt;&gt;"", MONTH($C$8) &amp; "月中", "")</f>
        <v/>
      </c>
      <c r="E20" s="270"/>
      <c r="F20" s="270"/>
      <c r="G20" s="266"/>
      <c r="H20" s="266"/>
      <c r="I20" s="266"/>
      <c r="J20" s="268">
        <f t="shared" si="1"/>
        <v>0</v>
      </c>
      <c r="K20" s="258" t="str">
        <f t="shared" si="2"/>
        <v/>
      </c>
      <c r="L20" s="270"/>
      <c r="M20" s="270"/>
      <c r="N20" s="272"/>
      <c r="O20" s="462" t="str">
        <f t="shared" si="0"/>
        <v/>
      </c>
      <c r="P20" s="463"/>
      <c r="Q20" s="147"/>
      <c r="T20" s="203"/>
      <c r="U20" s="368"/>
      <c r="V20" s="347"/>
      <c r="W20" s="369"/>
      <c r="X20" s="369"/>
      <c r="Y20" s="369"/>
      <c r="Z20" s="369"/>
      <c r="AA20" s="369"/>
      <c r="AB20" s="369"/>
      <c r="AC20" s="369"/>
      <c r="AD20" s="369"/>
      <c r="AE20" s="369"/>
      <c r="AF20" s="369"/>
      <c r="AG20" s="203"/>
    </row>
    <row r="21" spans="1:33" ht="27" customHeight="1">
      <c r="A21" s="147"/>
      <c r="B21" s="458"/>
      <c r="C21" s="459"/>
      <c r="D21" s="258" t="str">
        <f t="shared" si="3"/>
        <v/>
      </c>
      <c r="E21" s="270"/>
      <c r="F21" s="270"/>
      <c r="G21" s="271"/>
      <c r="H21" s="271"/>
      <c r="I21" s="271"/>
      <c r="J21" s="268">
        <f t="shared" si="1"/>
        <v>0</v>
      </c>
      <c r="K21" s="258" t="str">
        <f t="shared" si="2"/>
        <v/>
      </c>
      <c r="L21" s="270"/>
      <c r="M21" s="270"/>
      <c r="N21" s="272"/>
      <c r="O21" s="460" t="str">
        <f t="shared" si="0"/>
        <v/>
      </c>
      <c r="P21" s="461"/>
      <c r="Q21" s="147"/>
      <c r="T21" s="203"/>
      <c r="U21" s="366" t="s">
        <v>230</v>
      </c>
      <c r="V21" s="345" t="s">
        <v>274</v>
      </c>
      <c r="W21" s="370" t="str">
        <f>IFERROR(INDEX(W30:W48, MATCH(V21, V30:V48, 0)), "")</f>
        <v xml:space="preserve">
┏ ─────────────────────────────────── ┓
株式会社三正総研
総合営業部　高　東升（こう　とうしょう）
◎個人携帯：XXXXX　TEL/FAX：03-6696-4455
◎Email：XXXXX　営業共通：XXXXX
◎会社ホームページ：https://www.ssir.co.jp
◎役に立つ資料ダウンロード：https://ssir.co.jp/download
◎直近最新のお知らせ一覧：https://ssir.co.jp/information
◎適格請求書発行事業者登録番号：T4010001244343
◎所在地：〒103-0022
東京都中央区日本橋室町1丁目11番12号  日本橋水野ビル7階
┗ ─────────────────────────────────── ┛</v>
      </c>
      <c r="X21" s="371"/>
      <c r="Y21" s="371"/>
      <c r="Z21" s="371"/>
      <c r="AA21" s="371"/>
      <c r="AB21" s="371"/>
      <c r="AC21" s="371"/>
      <c r="AD21" s="371"/>
      <c r="AE21" s="371"/>
      <c r="AF21" s="372"/>
      <c r="AG21" s="203"/>
    </row>
    <row r="22" spans="1:33" ht="27" customHeight="1">
      <c r="A22" s="147"/>
      <c r="B22" s="458"/>
      <c r="C22" s="459"/>
      <c r="D22" s="258" t="str">
        <f t="shared" si="3"/>
        <v/>
      </c>
      <c r="E22" s="270"/>
      <c r="F22" s="270"/>
      <c r="G22" s="266"/>
      <c r="H22" s="266"/>
      <c r="I22" s="266"/>
      <c r="J22" s="268">
        <f t="shared" si="1"/>
        <v>0</v>
      </c>
      <c r="K22" s="258" t="str">
        <f t="shared" si="2"/>
        <v/>
      </c>
      <c r="L22" s="270"/>
      <c r="M22" s="270"/>
      <c r="N22" s="272"/>
      <c r="O22" s="462" t="str">
        <f t="shared" si="0"/>
        <v/>
      </c>
      <c r="P22" s="463"/>
      <c r="Q22" s="147"/>
      <c r="T22" s="203"/>
      <c r="U22" s="367"/>
      <c r="V22" s="346"/>
      <c r="W22" s="373"/>
      <c r="X22" s="374"/>
      <c r="Y22" s="374"/>
      <c r="Z22" s="374"/>
      <c r="AA22" s="374"/>
      <c r="AB22" s="374"/>
      <c r="AC22" s="374"/>
      <c r="AD22" s="374"/>
      <c r="AE22" s="374"/>
      <c r="AF22" s="375"/>
      <c r="AG22" s="203"/>
    </row>
    <row r="23" spans="1:33" ht="27" customHeight="1">
      <c r="A23" s="147"/>
      <c r="B23" s="458"/>
      <c r="C23" s="459"/>
      <c r="D23" s="258" t="str">
        <f t="shared" si="3"/>
        <v/>
      </c>
      <c r="E23" s="270"/>
      <c r="F23" s="270"/>
      <c r="G23" s="271"/>
      <c r="H23" s="271"/>
      <c r="I23" s="271"/>
      <c r="J23" s="268">
        <f t="shared" si="1"/>
        <v>0</v>
      </c>
      <c r="K23" s="258" t="str">
        <f t="shared" si="2"/>
        <v/>
      </c>
      <c r="L23" s="270"/>
      <c r="M23" s="270"/>
      <c r="N23" s="272"/>
      <c r="O23" s="460" t="str">
        <f t="shared" si="0"/>
        <v/>
      </c>
      <c r="P23" s="461"/>
      <c r="Q23" s="147"/>
      <c r="T23" s="203"/>
      <c r="U23" s="367"/>
      <c r="V23" s="346"/>
      <c r="W23" s="373"/>
      <c r="X23" s="374"/>
      <c r="Y23" s="374"/>
      <c r="Z23" s="374"/>
      <c r="AA23" s="374"/>
      <c r="AB23" s="374"/>
      <c r="AC23" s="374"/>
      <c r="AD23" s="374"/>
      <c r="AE23" s="374"/>
      <c r="AF23" s="375"/>
      <c r="AG23" s="203"/>
    </row>
    <row r="24" spans="1:33" ht="27" customHeight="1">
      <c r="A24" s="147"/>
      <c r="B24" s="458"/>
      <c r="C24" s="459"/>
      <c r="D24" s="258" t="str">
        <f t="shared" si="3"/>
        <v/>
      </c>
      <c r="E24" s="270"/>
      <c r="F24" s="270"/>
      <c r="G24" s="266"/>
      <c r="H24" s="266"/>
      <c r="I24" s="266"/>
      <c r="J24" s="268">
        <f t="shared" si="1"/>
        <v>0</v>
      </c>
      <c r="K24" s="258" t="str">
        <f t="shared" si="2"/>
        <v/>
      </c>
      <c r="L24" s="270"/>
      <c r="M24" s="270"/>
      <c r="N24" s="272"/>
      <c r="O24" s="462" t="str">
        <f t="shared" si="0"/>
        <v/>
      </c>
      <c r="P24" s="463"/>
      <c r="Q24" s="147"/>
      <c r="T24" s="203"/>
      <c r="U24" s="367"/>
      <c r="V24" s="346"/>
      <c r="W24" s="373"/>
      <c r="X24" s="374"/>
      <c r="Y24" s="374"/>
      <c r="Z24" s="374"/>
      <c r="AA24" s="374"/>
      <c r="AB24" s="374"/>
      <c r="AC24" s="374"/>
      <c r="AD24" s="374"/>
      <c r="AE24" s="374"/>
      <c r="AF24" s="375"/>
      <c r="AG24" s="203"/>
    </row>
    <row r="25" spans="1:33" ht="27" customHeight="1">
      <c r="A25" s="147"/>
      <c r="B25" s="458"/>
      <c r="C25" s="459"/>
      <c r="D25" s="258" t="str">
        <f t="shared" si="3"/>
        <v/>
      </c>
      <c r="E25" s="270"/>
      <c r="F25" s="270"/>
      <c r="G25" s="271"/>
      <c r="H25" s="271"/>
      <c r="I25" s="271"/>
      <c r="J25" s="268">
        <f t="shared" si="1"/>
        <v>0</v>
      </c>
      <c r="K25" s="258" t="str">
        <f t="shared" si="2"/>
        <v/>
      </c>
      <c r="L25" s="270"/>
      <c r="M25" s="270"/>
      <c r="N25" s="272"/>
      <c r="O25" s="460" t="str">
        <f t="shared" si="0"/>
        <v/>
      </c>
      <c r="P25" s="461"/>
      <c r="Q25" s="147"/>
      <c r="T25" s="203"/>
      <c r="U25" s="367"/>
      <c r="V25" s="346"/>
      <c r="W25" s="373"/>
      <c r="X25" s="374"/>
      <c r="Y25" s="374"/>
      <c r="Z25" s="374"/>
      <c r="AA25" s="374"/>
      <c r="AB25" s="374"/>
      <c r="AC25" s="374"/>
      <c r="AD25" s="374"/>
      <c r="AE25" s="374"/>
      <c r="AF25" s="375"/>
      <c r="AG25" s="203"/>
    </row>
    <row r="26" spans="1:33" ht="27" customHeight="1">
      <c r="A26" s="147"/>
      <c r="B26" s="458"/>
      <c r="C26" s="459"/>
      <c r="D26" s="258" t="str">
        <f t="shared" si="3"/>
        <v/>
      </c>
      <c r="E26" s="270"/>
      <c r="F26" s="270"/>
      <c r="G26" s="266"/>
      <c r="H26" s="266"/>
      <c r="I26" s="266"/>
      <c r="J26" s="268">
        <f t="shared" si="1"/>
        <v>0</v>
      </c>
      <c r="K26" s="258" t="str">
        <f t="shared" si="2"/>
        <v/>
      </c>
      <c r="L26" s="270"/>
      <c r="M26" s="270"/>
      <c r="N26" s="272"/>
      <c r="O26" s="462" t="str">
        <f t="shared" si="0"/>
        <v/>
      </c>
      <c r="P26" s="463"/>
      <c r="Q26" s="147"/>
      <c r="T26" s="203"/>
      <c r="U26" s="368"/>
      <c r="V26" s="347"/>
      <c r="W26" s="376"/>
      <c r="X26" s="377"/>
      <c r="Y26" s="377"/>
      <c r="Z26" s="377"/>
      <c r="AA26" s="377"/>
      <c r="AB26" s="377"/>
      <c r="AC26" s="377"/>
      <c r="AD26" s="377"/>
      <c r="AE26" s="377"/>
      <c r="AF26" s="378"/>
      <c r="AG26" s="203"/>
    </row>
    <row r="27" spans="1:33" ht="27" customHeight="1">
      <c r="A27" s="147"/>
      <c r="B27" s="458"/>
      <c r="C27" s="459"/>
      <c r="D27" s="258" t="str">
        <f t="shared" si="3"/>
        <v/>
      </c>
      <c r="E27" s="270"/>
      <c r="F27" s="270"/>
      <c r="G27" s="271"/>
      <c r="H27" s="271"/>
      <c r="I27" s="271"/>
      <c r="J27" s="268">
        <f t="shared" si="1"/>
        <v>0</v>
      </c>
      <c r="K27" s="258" t="str">
        <f t="shared" si="2"/>
        <v/>
      </c>
      <c r="L27" s="270"/>
      <c r="M27" s="270"/>
      <c r="N27" s="272"/>
      <c r="O27" s="460" t="str">
        <f t="shared" si="0"/>
        <v/>
      </c>
      <c r="P27" s="461"/>
      <c r="Q27" s="147"/>
      <c r="T27" s="203"/>
      <c r="U27" s="209"/>
      <c r="V27" s="202"/>
      <c r="W27" s="202"/>
      <c r="X27" s="202"/>
      <c r="Y27" s="202"/>
      <c r="Z27" s="202"/>
      <c r="AA27" s="202"/>
      <c r="AB27" s="202"/>
      <c r="AC27" s="202"/>
      <c r="AD27" s="202"/>
      <c r="AE27" s="202"/>
      <c r="AF27" s="202"/>
      <c r="AG27" s="203"/>
    </row>
    <row r="28" spans="1:33" ht="27" customHeight="1" thickBot="1">
      <c r="A28" s="147"/>
      <c r="B28" s="468"/>
      <c r="C28" s="469"/>
      <c r="D28" s="262" t="str">
        <f t="shared" si="3"/>
        <v/>
      </c>
      <c r="E28" s="273"/>
      <c r="F28" s="273"/>
      <c r="G28" s="274"/>
      <c r="H28" s="274"/>
      <c r="I28" s="275"/>
      <c r="J28" s="276">
        <f>IF(OR(E28="-", F28="-", M28=""), 0,
    IF(M28 &lt; CEILING(E28 * L28, 1), CEILING(M28 - CEILING(E28 * L28, 1), 1),
    IF(M28 &gt; CEILING(F28 * L28, 1), CEILING(M28 - CEILING(F28 * L28, 1), 1), 0)))</f>
        <v>0</v>
      </c>
      <c r="K28" s="262" t="str">
        <f>IF(B28&lt;&gt;"", "〇", "")</f>
        <v/>
      </c>
      <c r="L28" s="273"/>
      <c r="M28" s="273"/>
      <c r="N28" s="277"/>
      <c r="O28" s="470" t="str">
        <f t="shared" si="0"/>
        <v/>
      </c>
      <c r="P28" s="471"/>
      <c r="Q28" s="147"/>
      <c r="T28" s="203"/>
      <c r="U28" s="487" t="s">
        <v>268</v>
      </c>
      <c r="V28" s="359"/>
      <c r="W28" s="359"/>
      <c r="X28" s="360"/>
      <c r="Y28" s="452">
        <f>'※初期設定＆機能紹介'!H9</f>
        <v>0</v>
      </c>
      <c r="Z28" s="453"/>
      <c r="AA28" s="453"/>
      <c r="AB28" s="453"/>
      <c r="AC28" s="453"/>
      <c r="AD28" s="453"/>
      <c r="AE28" s="453"/>
      <c r="AF28" s="454"/>
      <c r="AG28" s="203"/>
    </row>
    <row r="29" spans="1:33" ht="30" customHeight="1">
      <c r="A29" s="147"/>
      <c r="B29" s="388" t="s">
        <v>152</v>
      </c>
      <c r="C29" s="388"/>
      <c r="D29" s="388"/>
      <c r="E29" s="154"/>
      <c r="F29" s="154"/>
      <c r="G29" s="154"/>
      <c r="H29" s="154"/>
      <c r="I29" s="155"/>
      <c r="J29" s="154"/>
      <c r="K29" s="154"/>
      <c r="L29" s="154"/>
      <c r="M29" s="472" t="s">
        <v>153</v>
      </c>
      <c r="N29" s="473"/>
      <c r="O29" s="462">
        <f>SUMIF(K18:K28,"〇",O18:P28)</f>
        <v>0</v>
      </c>
      <c r="P29" s="463"/>
      <c r="Q29" s="147"/>
      <c r="T29" s="203"/>
      <c r="U29" s="209"/>
      <c r="V29" s="202"/>
      <c r="W29" s="202"/>
      <c r="X29" s="202"/>
      <c r="Y29" s="202"/>
      <c r="Z29" s="202"/>
      <c r="AA29" s="202"/>
      <c r="AB29" s="202"/>
      <c r="AC29" s="202"/>
      <c r="AD29" s="202"/>
      <c r="AE29" s="202"/>
      <c r="AF29" s="202"/>
      <c r="AG29" s="203"/>
    </row>
    <row r="30" spans="1:33" ht="30" customHeight="1">
      <c r="A30" s="147"/>
      <c r="B30" s="388" t="s">
        <v>154</v>
      </c>
      <c r="C30" s="388"/>
      <c r="D30" s="388"/>
      <c r="E30" s="155"/>
      <c r="F30" s="155"/>
      <c r="G30" s="156"/>
      <c r="H30" s="155"/>
      <c r="I30" s="155"/>
      <c r="J30" s="155"/>
      <c r="K30" s="155"/>
      <c r="L30" s="155"/>
      <c r="M30" s="390" t="s">
        <v>155</v>
      </c>
      <c r="N30" s="482"/>
      <c r="O30" s="483">
        <f>SUMIF(K18:K28,"△",O18:P28)</f>
        <v>0</v>
      </c>
      <c r="P30" s="391"/>
      <c r="Q30" s="147"/>
      <c r="T30" s="203"/>
      <c r="U30" s="344" t="s">
        <v>232</v>
      </c>
      <c r="V30" s="345" t="s">
        <v>274</v>
      </c>
      <c r="W30" s="488" t="s">
        <v>457</v>
      </c>
      <c r="X30" s="489"/>
      <c r="Y30" s="489"/>
      <c r="Z30" s="489"/>
      <c r="AA30" s="489"/>
      <c r="AB30" s="489"/>
      <c r="AC30" s="489"/>
      <c r="AD30" s="489"/>
      <c r="AE30" s="489"/>
      <c r="AF30" s="489"/>
      <c r="AG30" s="203"/>
    </row>
    <row r="31" spans="1:33" ht="30" customHeight="1">
      <c r="A31" s="147"/>
      <c r="B31" s="156" t="s">
        <v>156</v>
      </c>
      <c r="C31" s="156"/>
      <c r="D31" s="156"/>
      <c r="E31" s="169"/>
      <c r="F31" s="155"/>
      <c r="G31" s="156"/>
      <c r="H31" s="154"/>
      <c r="I31" s="154"/>
      <c r="J31" s="157"/>
      <c r="K31" s="154"/>
      <c r="L31" s="154"/>
      <c r="M31" s="472" t="s">
        <v>157</v>
      </c>
      <c r="N31" s="473"/>
      <c r="O31" s="462">
        <f>(O29+O34)*0.1</f>
        <v>0</v>
      </c>
      <c r="P31" s="463"/>
      <c r="Q31" s="147"/>
      <c r="T31" s="203"/>
      <c r="U31" s="344"/>
      <c r="V31" s="346"/>
      <c r="W31" s="489"/>
      <c r="X31" s="489"/>
      <c r="Y31" s="489"/>
      <c r="Z31" s="489"/>
      <c r="AA31" s="489"/>
      <c r="AB31" s="489"/>
      <c r="AC31" s="489"/>
      <c r="AD31" s="489"/>
      <c r="AE31" s="489"/>
      <c r="AF31" s="489"/>
      <c r="AG31" s="203"/>
    </row>
    <row r="32" spans="1:33" ht="30" customHeight="1">
      <c r="A32" s="147"/>
      <c r="B32" s="156"/>
      <c r="C32" s="156"/>
      <c r="D32" s="156"/>
      <c r="E32" s="155"/>
      <c r="F32" s="155"/>
      <c r="G32" s="156"/>
      <c r="H32" s="154"/>
      <c r="I32" s="154"/>
      <c r="J32" s="157"/>
      <c r="K32" s="154"/>
      <c r="L32" s="154"/>
      <c r="M32" s="472" t="s">
        <v>188</v>
      </c>
      <c r="N32" s="473"/>
      <c r="O32" s="461">
        <f>O30*0.8</f>
        <v>0</v>
      </c>
      <c r="P32" s="474"/>
      <c r="Q32" s="147"/>
      <c r="T32" s="203"/>
      <c r="U32" s="344"/>
      <c r="V32" s="346"/>
      <c r="W32" s="489"/>
      <c r="X32" s="489"/>
      <c r="Y32" s="489"/>
      <c r="Z32" s="489"/>
      <c r="AA32" s="489"/>
      <c r="AB32" s="489"/>
      <c r="AC32" s="489"/>
      <c r="AD32" s="489"/>
      <c r="AE32" s="489"/>
      <c r="AF32" s="489"/>
      <c r="AG32" s="203"/>
    </row>
    <row r="33" spans="1:33" ht="30" customHeight="1">
      <c r="A33" s="147"/>
      <c r="B33" s="156"/>
      <c r="C33" s="156"/>
      <c r="D33" s="156"/>
      <c r="E33" s="155"/>
      <c r="F33" s="155"/>
      <c r="G33" s="156"/>
      <c r="H33" s="154"/>
      <c r="I33" s="154"/>
      <c r="J33" s="157"/>
      <c r="K33" s="154"/>
      <c r="L33" s="154"/>
      <c r="M33" s="475" t="s">
        <v>249</v>
      </c>
      <c r="N33" s="476"/>
      <c r="O33" s="462"/>
      <c r="P33" s="463"/>
      <c r="Q33" s="147"/>
      <c r="T33" s="203"/>
      <c r="U33" s="344"/>
      <c r="V33" s="346"/>
      <c r="W33" s="489"/>
      <c r="X33" s="489"/>
      <c r="Y33" s="489"/>
      <c r="Z33" s="489"/>
      <c r="AA33" s="489"/>
      <c r="AB33" s="489"/>
      <c r="AC33" s="489"/>
      <c r="AD33" s="489"/>
      <c r="AE33" s="489"/>
      <c r="AF33" s="489"/>
      <c r="AG33" s="203"/>
    </row>
    <row r="34" spans="1:33" ht="30" customHeight="1" thickBot="1">
      <c r="A34" s="147"/>
      <c r="B34" s="156"/>
      <c r="C34" s="156"/>
      <c r="D34" s="156"/>
      <c r="E34" s="154"/>
      <c r="F34" s="154"/>
      <c r="G34" s="156"/>
      <c r="H34" s="154"/>
      <c r="I34" s="16"/>
      <c r="J34" s="157"/>
      <c r="K34" s="154"/>
      <c r="L34" s="154"/>
      <c r="M34" s="400" t="s">
        <v>248</v>
      </c>
      <c r="N34" s="477"/>
      <c r="O34" s="478"/>
      <c r="P34" s="470"/>
      <c r="Q34" s="147"/>
      <c r="T34" s="203"/>
      <c r="U34" s="344"/>
      <c r="V34" s="346"/>
      <c r="W34" s="489"/>
      <c r="X34" s="489"/>
      <c r="Y34" s="489"/>
      <c r="Z34" s="489"/>
      <c r="AA34" s="489"/>
      <c r="AB34" s="489"/>
      <c r="AC34" s="489"/>
      <c r="AD34" s="489"/>
      <c r="AE34" s="489"/>
      <c r="AF34" s="489"/>
      <c r="AG34" s="203"/>
    </row>
    <row r="35" spans="1:33" ht="45" customHeight="1" thickBot="1">
      <c r="A35" s="147"/>
      <c r="B35" s="148"/>
      <c r="C35" s="148"/>
      <c r="D35" s="148"/>
      <c r="E35" s="153"/>
      <c r="F35" s="153"/>
      <c r="G35" s="158"/>
      <c r="H35" s="153"/>
      <c r="I35" s="153"/>
      <c r="J35" s="153"/>
      <c r="K35" s="153"/>
      <c r="L35" s="147"/>
      <c r="M35" s="380" t="s">
        <v>159</v>
      </c>
      <c r="N35" s="479"/>
      <c r="O35" s="480">
        <f>SUM(O29:P34)</f>
        <v>0</v>
      </c>
      <c r="P35" s="481"/>
      <c r="Q35" s="147"/>
      <c r="T35" s="203"/>
      <c r="U35" s="344"/>
      <c r="V35" s="347"/>
      <c r="W35" s="489"/>
      <c r="X35" s="489"/>
      <c r="Y35" s="489"/>
      <c r="Z35" s="489"/>
      <c r="AA35" s="489"/>
      <c r="AB35" s="489"/>
      <c r="AC35" s="489"/>
      <c r="AD35" s="489"/>
      <c r="AE35" s="489"/>
      <c r="AF35" s="489"/>
      <c r="AG35" s="203"/>
    </row>
    <row r="36" spans="1:33" ht="27" customHeight="1">
      <c r="A36" s="147"/>
      <c r="B36" s="148"/>
      <c r="C36" s="148"/>
      <c r="D36" s="148"/>
      <c r="E36" s="148"/>
      <c r="F36" s="148"/>
      <c r="G36" s="148"/>
      <c r="H36" s="147"/>
      <c r="I36" s="147"/>
      <c r="J36" s="147"/>
      <c r="K36" s="147"/>
      <c r="L36" s="147"/>
      <c r="M36" s="147"/>
      <c r="N36" s="147"/>
      <c r="O36" s="147"/>
      <c r="P36" s="147"/>
      <c r="Q36" s="147"/>
      <c r="T36" s="203"/>
      <c r="U36" s="344" t="s">
        <v>233</v>
      </c>
      <c r="V36" s="344" t="s">
        <v>275</v>
      </c>
      <c r="W36" s="490"/>
      <c r="X36" s="490"/>
      <c r="Y36" s="490"/>
      <c r="Z36" s="490"/>
      <c r="AA36" s="490"/>
      <c r="AB36" s="490"/>
      <c r="AC36" s="490"/>
      <c r="AD36" s="490"/>
      <c r="AE36" s="490"/>
      <c r="AF36" s="490"/>
      <c r="AG36" s="203"/>
    </row>
    <row r="37" spans="1:33" ht="31.5" customHeight="1">
      <c r="A37" s="147"/>
      <c r="B37" s="435" t="s">
        <v>189</v>
      </c>
      <c r="C37" s="435"/>
      <c r="D37" s="435"/>
      <c r="E37" s="435"/>
      <c r="F37" s="435"/>
      <c r="G37" s="435"/>
      <c r="H37" s="435"/>
      <c r="I37" s="435"/>
      <c r="J37" s="435"/>
      <c r="K37" s="435"/>
      <c r="L37" s="435"/>
      <c r="M37" s="435"/>
      <c r="N37" s="435"/>
      <c r="O37" s="435"/>
      <c r="P37" s="435"/>
      <c r="Q37" s="147"/>
      <c r="T37" s="203"/>
      <c r="U37" s="344"/>
      <c r="V37" s="344"/>
      <c r="W37" s="490"/>
      <c r="X37" s="490"/>
      <c r="Y37" s="490"/>
      <c r="Z37" s="490"/>
      <c r="AA37" s="490"/>
      <c r="AB37" s="490"/>
      <c r="AC37" s="490"/>
      <c r="AD37" s="490"/>
      <c r="AE37" s="490"/>
      <c r="AF37" s="490"/>
      <c r="AG37" s="203"/>
    </row>
    <row r="38" spans="1:33" ht="27" customHeight="1">
      <c r="A38" s="147"/>
      <c r="B38" s="436" t="s">
        <v>190</v>
      </c>
      <c r="C38" s="437"/>
      <c r="D38" s="438" t="s">
        <v>191</v>
      </c>
      <c r="E38" s="439"/>
      <c r="F38" s="439"/>
      <c r="G38" s="439"/>
      <c r="H38" s="439"/>
      <c r="I38" s="439"/>
      <c r="J38" s="439"/>
      <c r="K38" s="439"/>
      <c r="L38" s="439"/>
      <c r="M38" s="439"/>
      <c r="N38" s="439"/>
      <c r="O38" s="439"/>
      <c r="P38" s="439"/>
      <c r="Q38" s="147"/>
      <c r="T38" s="203"/>
      <c r="U38" s="344"/>
      <c r="V38" s="344"/>
      <c r="W38" s="490"/>
      <c r="X38" s="490"/>
      <c r="Y38" s="490"/>
      <c r="Z38" s="490"/>
      <c r="AA38" s="490"/>
      <c r="AB38" s="490"/>
      <c r="AC38" s="490"/>
      <c r="AD38" s="490"/>
      <c r="AE38" s="490"/>
      <c r="AF38" s="490"/>
      <c r="AG38" s="203"/>
    </row>
    <row r="39" spans="1:33" ht="27" customHeight="1">
      <c r="A39" s="147"/>
      <c r="B39" s="440" t="s">
        <v>192</v>
      </c>
      <c r="C39" s="441"/>
      <c r="D39" s="442" t="s">
        <v>193</v>
      </c>
      <c r="E39" s="443"/>
      <c r="F39" s="443"/>
      <c r="G39" s="443"/>
      <c r="H39" s="443"/>
      <c r="I39" s="443"/>
      <c r="J39" s="443"/>
      <c r="K39" s="443"/>
      <c r="L39" s="443"/>
      <c r="M39" s="443"/>
      <c r="N39" s="443"/>
      <c r="O39" s="443"/>
      <c r="P39" s="443"/>
      <c r="Q39" s="147"/>
      <c r="T39" s="203"/>
      <c r="U39" s="344"/>
      <c r="V39" s="344"/>
      <c r="W39" s="490"/>
      <c r="X39" s="490"/>
      <c r="Y39" s="490"/>
      <c r="Z39" s="490"/>
      <c r="AA39" s="490"/>
      <c r="AB39" s="490"/>
      <c r="AC39" s="490"/>
      <c r="AD39" s="490"/>
      <c r="AE39" s="490"/>
      <c r="AF39" s="490"/>
      <c r="AG39" s="203"/>
    </row>
    <row r="40" spans="1:33" ht="27" customHeight="1">
      <c r="A40" s="147"/>
      <c r="B40" s="440" t="s">
        <v>194</v>
      </c>
      <c r="C40" s="441"/>
      <c r="D40" s="442" t="s">
        <v>454</v>
      </c>
      <c r="E40" s="443"/>
      <c r="F40" s="443"/>
      <c r="G40" s="443"/>
      <c r="H40" s="443"/>
      <c r="I40" s="443"/>
      <c r="J40" s="443"/>
      <c r="K40" s="443"/>
      <c r="L40" s="443"/>
      <c r="M40" s="443"/>
      <c r="N40" s="443"/>
      <c r="O40" s="443"/>
      <c r="P40" s="443"/>
      <c r="Q40" s="147"/>
      <c r="T40" s="203"/>
      <c r="U40" s="344"/>
      <c r="V40" s="344"/>
      <c r="W40" s="490"/>
      <c r="X40" s="490"/>
      <c r="Y40" s="490"/>
      <c r="Z40" s="490"/>
      <c r="AA40" s="490"/>
      <c r="AB40" s="490"/>
      <c r="AC40" s="490"/>
      <c r="AD40" s="490"/>
      <c r="AE40" s="490"/>
      <c r="AF40" s="490"/>
      <c r="AG40" s="203"/>
    </row>
    <row r="41" spans="1:33" ht="22.5" customHeight="1">
      <c r="A41" s="147"/>
      <c r="B41" s="444" t="s">
        <v>195</v>
      </c>
      <c r="C41" s="445"/>
      <c r="D41" s="442" t="s">
        <v>196</v>
      </c>
      <c r="E41" s="443"/>
      <c r="F41" s="443"/>
      <c r="G41" s="443"/>
      <c r="H41" s="443"/>
      <c r="I41" s="443"/>
      <c r="J41" s="443"/>
      <c r="K41" s="443"/>
      <c r="L41" s="443"/>
      <c r="M41" s="443"/>
      <c r="N41" s="443"/>
      <c r="O41" s="443"/>
      <c r="P41" s="443"/>
      <c r="Q41" s="147"/>
      <c r="T41" s="203"/>
      <c r="U41" s="344"/>
      <c r="V41" s="344"/>
      <c r="W41" s="490"/>
      <c r="X41" s="490"/>
      <c r="Y41" s="490"/>
      <c r="Z41" s="490"/>
      <c r="AA41" s="490"/>
      <c r="AB41" s="490"/>
      <c r="AC41" s="490"/>
      <c r="AD41" s="490"/>
      <c r="AE41" s="490"/>
      <c r="AF41" s="490"/>
      <c r="AG41" s="203"/>
    </row>
    <row r="42" spans="1:33" ht="22.5" customHeight="1" thickBot="1">
      <c r="A42" s="147"/>
      <c r="B42" s="446"/>
      <c r="C42" s="447"/>
      <c r="D42" s="448" t="s">
        <v>197</v>
      </c>
      <c r="E42" s="448"/>
      <c r="F42" s="448"/>
      <c r="G42" s="448"/>
      <c r="H42" s="448"/>
      <c r="I42" s="448"/>
      <c r="J42" s="448"/>
      <c r="K42" s="448"/>
      <c r="L42" s="448"/>
      <c r="M42" s="448"/>
      <c r="N42" s="448"/>
      <c r="O42" s="448"/>
      <c r="P42" s="449"/>
      <c r="Q42" s="147"/>
      <c r="T42" s="203"/>
      <c r="U42" s="344" t="s">
        <v>234</v>
      </c>
      <c r="V42" s="344" t="s">
        <v>276</v>
      </c>
      <c r="W42" s="489"/>
      <c r="X42" s="489"/>
      <c r="Y42" s="489"/>
      <c r="Z42" s="489"/>
      <c r="AA42" s="489"/>
      <c r="AB42" s="489"/>
      <c r="AC42" s="489"/>
      <c r="AD42" s="489"/>
      <c r="AE42" s="489"/>
      <c r="AF42" s="489"/>
      <c r="AG42" s="203"/>
    </row>
    <row r="43" spans="1:33" ht="27" customHeight="1">
      <c r="A43" s="147"/>
      <c r="B43" s="148"/>
      <c r="C43" s="148"/>
      <c r="D43" s="148"/>
      <c r="E43" s="148"/>
      <c r="F43" s="148"/>
      <c r="G43" s="148"/>
      <c r="H43" s="147"/>
      <c r="I43" s="147"/>
      <c r="J43" s="147"/>
      <c r="K43" s="147"/>
      <c r="L43" s="147"/>
      <c r="M43" s="147"/>
      <c r="N43" s="147"/>
      <c r="O43" s="147"/>
      <c r="P43" s="147"/>
      <c r="Q43" s="147"/>
      <c r="T43" s="203"/>
      <c r="U43" s="344"/>
      <c r="V43" s="344"/>
      <c r="W43" s="489"/>
      <c r="X43" s="489"/>
      <c r="Y43" s="489"/>
      <c r="Z43" s="489"/>
      <c r="AA43" s="489"/>
      <c r="AB43" s="489"/>
      <c r="AC43" s="489"/>
      <c r="AD43" s="489"/>
      <c r="AE43" s="489"/>
      <c r="AF43" s="489"/>
      <c r="AG43" s="203"/>
    </row>
    <row r="44" spans="1:33" ht="31.5" customHeight="1">
      <c r="A44" s="159"/>
      <c r="B44" s="435" t="s">
        <v>160</v>
      </c>
      <c r="C44" s="435"/>
      <c r="D44" s="435"/>
      <c r="E44" s="435"/>
      <c r="F44" s="435"/>
      <c r="G44" s="435"/>
      <c r="H44" s="435"/>
      <c r="I44" s="435"/>
      <c r="J44" s="435"/>
      <c r="K44" s="435"/>
      <c r="L44" s="435"/>
      <c r="M44" s="435"/>
      <c r="N44" s="435"/>
      <c r="O44" s="435"/>
      <c r="P44" s="435"/>
      <c r="Q44" s="159"/>
      <c r="T44" s="203"/>
      <c r="U44" s="344"/>
      <c r="V44" s="344"/>
      <c r="W44" s="489"/>
      <c r="X44" s="489"/>
      <c r="Y44" s="489"/>
      <c r="Z44" s="489"/>
      <c r="AA44" s="489"/>
      <c r="AB44" s="489"/>
      <c r="AC44" s="489"/>
      <c r="AD44" s="489"/>
      <c r="AE44" s="489"/>
      <c r="AF44" s="489"/>
      <c r="AG44" s="203"/>
    </row>
    <row r="45" spans="1:33" ht="27" customHeight="1">
      <c r="A45" s="159"/>
      <c r="B45" s="484" t="s">
        <v>258</v>
      </c>
      <c r="C45" s="484"/>
      <c r="D45" s="484"/>
      <c r="E45" s="484"/>
      <c r="F45" s="484"/>
      <c r="G45" s="484"/>
      <c r="H45" s="484"/>
      <c r="I45" s="484"/>
      <c r="J45" s="484"/>
      <c r="K45" s="484"/>
      <c r="L45" s="484"/>
      <c r="M45" s="484"/>
      <c r="N45" s="484"/>
      <c r="O45" s="484"/>
      <c r="P45" s="484"/>
      <c r="Q45" s="159"/>
      <c r="T45" s="203"/>
      <c r="U45" s="344"/>
      <c r="V45" s="344"/>
      <c r="W45" s="489"/>
      <c r="X45" s="489"/>
      <c r="Y45" s="489"/>
      <c r="Z45" s="489"/>
      <c r="AA45" s="489"/>
      <c r="AB45" s="489"/>
      <c r="AC45" s="489"/>
      <c r="AD45" s="489"/>
      <c r="AE45" s="489"/>
      <c r="AF45" s="489"/>
      <c r="AG45" s="203"/>
    </row>
    <row r="46" spans="1:33" ht="27" customHeight="1">
      <c r="A46" s="159"/>
      <c r="B46" s="485"/>
      <c r="C46" s="485"/>
      <c r="D46" s="485"/>
      <c r="E46" s="485"/>
      <c r="F46" s="485"/>
      <c r="G46" s="485"/>
      <c r="H46" s="485"/>
      <c r="I46" s="485"/>
      <c r="J46" s="485"/>
      <c r="K46" s="485"/>
      <c r="L46" s="485"/>
      <c r="M46" s="485"/>
      <c r="N46" s="485"/>
      <c r="O46" s="485"/>
      <c r="P46" s="485"/>
      <c r="Q46" s="159"/>
      <c r="T46" s="203"/>
      <c r="U46" s="344"/>
      <c r="V46" s="344"/>
      <c r="W46" s="489"/>
      <c r="X46" s="489"/>
      <c r="Y46" s="489"/>
      <c r="Z46" s="489"/>
      <c r="AA46" s="489"/>
      <c r="AB46" s="489"/>
      <c r="AC46" s="489"/>
      <c r="AD46" s="489"/>
      <c r="AE46" s="489"/>
      <c r="AF46" s="489"/>
      <c r="AG46" s="203"/>
    </row>
    <row r="47" spans="1:33" ht="27" customHeight="1">
      <c r="A47" s="159"/>
      <c r="B47" s="485"/>
      <c r="C47" s="485"/>
      <c r="D47" s="485"/>
      <c r="E47" s="485"/>
      <c r="F47" s="485"/>
      <c r="G47" s="485"/>
      <c r="H47" s="485"/>
      <c r="I47" s="485"/>
      <c r="J47" s="485"/>
      <c r="K47" s="485"/>
      <c r="L47" s="485"/>
      <c r="M47" s="485"/>
      <c r="N47" s="485"/>
      <c r="O47" s="485"/>
      <c r="P47" s="485"/>
      <c r="Q47" s="159"/>
      <c r="T47" s="203"/>
      <c r="U47" s="344"/>
      <c r="V47" s="344"/>
      <c r="W47" s="489"/>
      <c r="X47" s="489"/>
      <c r="Y47" s="489"/>
      <c r="Z47" s="489"/>
      <c r="AA47" s="489"/>
      <c r="AB47" s="489"/>
      <c r="AC47" s="489"/>
      <c r="AD47" s="489"/>
      <c r="AE47" s="489"/>
      <c r="AF47" s="489"/>
      <c r="AG47" s="203"/>
    </row>
    <row r="48" spans="1:33" ht="27" customHeight="1" thickBot="1">
      <c r="A48" s="147"/>
      <c r="B48" s="486"/>
      <c r="C48" s="486"/>
      <c r="D48" s="486"/>
      <c r="E48" s="486"/>
      <c r="F48" s="486"/>
      <c r="G48" s="486"/>
      <c r="H48" s="486"/>
      <c r="I48" s="486"/>
      <c r="J48" s="486"/>
      <c r="K48" s="486"/>
      <c r="L48" s="486"/>
      <c r="M48" s="486"/>
      <c r="N48" s="486"/>
      <c r="O48" s="486"/>
      <c r="P48" s="486"/>
      <c r="Q48" s="147"/>
      <c r="T48" s="203"/>
      <c r="U48" s="344"/>
      <c r="V48" s="344"/>
      <c r="W48" s="489"/>
      <c r="X48" s="489"/>
      <c r="Y48" s="489"/>
      <c r="Z48" s="489"/>
      <c r="AA48" s="489"/>
      <c r="AB48" s="489"/>
      <c r="AC48" s="489"/>
      <c r="AD48" s="489"/>
      <c r="AE48" s="489"/>
      <c r="AF48" s="489"/>
      <c r="AG48" s="203"/>
    </row>
    <row r="49" spans="1:33" ht="14.25" customHeight="1">
      <c r="A49" s="147"/>
      <c r="B49" s="160"/>
      <c r="C49" s="153"/>
      <c r="D49" s="153"/>
      <c r="E49" s="153"/>
      <c r="F49" s="153"/>
      <c r="G49" s="153"/>
      <c r="H49" s="153"/>
      <c r="I49" s="160"/>
      <c r="J49" s="160"/>
      <c r="K49" s="153"/>
      <c r="L49" s="153"/>
      <c r="M49" s="153"/>
      <c r="N49" s="153"/>
      <c r="O49" s="153"/>
      <c r="P49" s="153"/>
      <c r="Q49" s="147"/>
      <c r="T49" s="203"/>
      <c r="U49" s="210"/>
      <c r="V49" s="206"/>
      <c r="W49" s="207"/>
      <c r="X49" s="207"/>
      <c r="Y49" s="207"/>
      <c r="Z49" s="207"/>
      <c r="AA49" s="207"/>
      <c r="AB49" s="207"/>
      <c r="AC49" s="207"/>
      <c r="AD49" s="207"/>
      <c r="AE49" s="207"/>
      <c r="AF49" s="207"/>
      <c r="AG49" s="203"/>
    </row>
    <row r="50" spans="1:33" ht="24" customHeight="1">
      <c r="B50" s="161"/>
      <c r="C50" s="162"/>
      <c r="D50" s="162"/>
      <c r="E50" s="162"/>
      <c r="F50" s="162"/>
      <c r="G50" s="162"/>
      <c r="H50" s="162"/>
      <c r="I50" s="163"/>
      <c r="J50" s="163"/>
      <c r="K50" s="162"/>
      <c r="L50" s="162"/>
      <c r="M50" s="162"/>
      <c r="N50" s="162"/>
      <c r="O50" s="162"/>
      <c r="P50" s="162"/>
    </row>
    <row r="51" spans="1:33">
      <c r="B51" s="164"/>
    </row>
  </sheetData>
  <sheetProtection algorithmName="SHA-512" hashValue="kCsH1qCQU5/Y+RBt15NSq5CvNKTP7DaUXtSVuIz8aEgT9h6+oi8CVdh18xf+ep7/id0EQ4xSTVEwYh+YPIduuA==" saltValue="vkw7LY/Q3vgEkOEUKj4+8A==" spinCount="100000" sheet="1" objects="1" scenarios="1" selectLockedCells="1"/>
  <mergeCells count="100">
    <mergeCell ref="V42:V48"/>
    <mergeCell ref="W42:AF48"/>
    <mergeCell ref="B44:P44"/>
    <mergeCell ref="B45:P45"/>
    <mergeCell ref="B46:P46"/>
    <mergeCell ref="B47:P47"/>
    <mergeCell ref="B48:P48"/>
    <mergeCell ref="B41:C42"/>
    <mergeCell ref="D41:P41"/>
    <mergeCell ref="D42:P42"/>
    <mergeCell ref="U42:U48"/>
    <mergeCell ref="U36:U41"/>
    <mergeCell ref="V36:V41"/>
    <mergeCell ref="W36:AF41"/>
    <mergeCell ref="B37:P37"/>
    <mergeCell ref="B38:C38"/>
    <mergeCell ref="D38:P38"/>
    <mergeCell ref="B39:C39"/>
    <mergeCell ref="D39:P39"/>
    <mergeCell ref="B40:C40"/>
    <mergeCell ref="D40:P40"/>
    <mergeCell ref="B30:D30"/>
    <mergeCell ref="M30:N30"/>
    <mergeCell ref="O30:P30"/>
    <mergeCell ref="U30:U35"/>
    <mergeCell ref="V30:V35"/>
    <mergeCell ref="M33:N33"/>
    <mergeCell ref="O33:P33"/>
    <mergeCell ref="M34:N34"/>
    <mergeCell ref="O34:P34"/>
    <mergeCell ref="M35:N35"/>
    <mergeCell ref="O35:P35"/>
    <mergeCell ref="W30:AF35"/>
    <mergeCell ref="M31:N31"/>
    <mergeCell ref="O31:P31"/>
    <mergeCell ref="M32:N32"/>
    <mergeCell ref="O32:P32"/>
    <mergeCell ref="B28:C28"/>
    <mergeCell ref="O28:P28"/>
    <mergeCell ref="U28:X28"/>
    <mergeCell ref="Y28:AF28"/>
    <mergeCell ref="B29:D29"/>
    <mergeCell ref="M29:N29"/>
    <mergeCell ref="O29:P29"/>
    <mergeCell ref="B27:C27"/>
    <mergeCell ref="O27:P27"/>
    <mergeCell ref="B21:C21"/>
    <mergeCell ref="O21:P21"/>
    <mergeCell ref="U21:U26"/>
    <mergeCell ref="O24:P24"/>
    <mergeCell ref="B25:C25"/>
    <mergeCell ref="O25:P25"/>
    <mergeCell ref="B26:C26"/>
    <mergeCell ref="O26:P26"/>
    <mergeCell ref="B20:C20"/>
    <mergeCell ref="O20:P20"/>
    <mergeCell ref="V21:V26"/>
    <mergeCell ref="W21:AF26"/>
    <mergeCell ref="B22:C22"/>
    <mergeCell ref="O22:P22"/>
    <mergeCell ref="B23:C23"/>
    <mergeCell ref="O23:P23"/>
    <mergeCell ref="B24:C24"/>
    <mergeCell ref="O17:P17"/>
    <mergeCell ref="B18:C18"/>
    <mergeCell ref="O18:P18"/>
    <mergeCell ref="B19:C19"/>
    <mergeCell ref="O19:P19"/>
    <mergeCell ref="W6:AF6"/>
    <mergeCell ref="C8:D8"/>
    <mergeCell ref="F8:G8"/>
    <mergeCell ref="U8:U20"/>
    <mergeCell ref="V8:V20"/>
    <mergeCell ref="W8:AF20"/>
    <mergeCell ref="C9:G9"/>
    <mergeCell ref="C10:D10"/>
    <mergeCell ref="B11:H11"/>
    <mergeCell ref="B12:H12"/>
    <mergeCell ref="B13:D14"/>
    <mergeCell ref="E13:H14"/>
    <mergeCell ref="J14:P14"/>
    <mergeCell ref="B15:H15"/>
    <mergeCell ref="J15:P15"/>
    <mergeCell ref="B17:C17"/>
    <mergeCell ref="C7:G7"/>
    <mergeCell ref="W7:AF7"/>
    <mergeCell ref="U1:AF2"/>
    <mergeCell ref="B2:P2"/>
    <mergeCell ref="B3:P3"/>
    <mergeCell ref="W3:AF3"/>
    <mergeCell ref="B4:E5"/>
    <mergeCell ref="F4:F5"/>
    <mergeCell ref="M4:N4"/>
    <mergeCell ref="O4:P4"/>
    <mergeCell ref="W4:AF4"/>
    <mergeCell ref="M5:N5"/>
    <mergeCell ref="O5:P5"/>
    <mergeCell ref="W5:AF5"/>
    <mergeCell ref="M6:N6"/>
    <mergeCell ref="O6:P6"/>
  </mergeCells>
  <phoneticPr fontId="1"/>
  <conditionalFormatting sqref="M18:M28">
    <cfRule type="expression" dxfId="65" priority="1">
      <formula>AND(NOT(ISBLANK(B18)), ISBLANK(M18))</formula>
    </cfRule>
    <cfRule type="cellIs" dxfId="64" priority="2" operator="notBetween">
      <formula>E18*L18</formula>
      <formula>F18*L18</formula>
    </cfRule>
  </conditionalFormatting>
  <dataValidations count="2">
    <dataValidation type="list" allowBlank="1" showInputMessage="1" showErrorMessage="1" sqref="V21:V26" xr:uid="{F46FB930-61EF-48FE-9C4E-4F815FB5DB65}">
      <formula1>$V$30:$V$49</formula1>
    </dataValidation>
    <dataValidation allowBlank="1" showInputMessage="1" sqref="K18:K28 W7:AF7" xr:uid="{ADB4B794-F348-4055-A382-CC0D27D954D6}"/>
  </dataValidations>
  <pageMargins left="0.7" right="0.7" top="0.75" bottom="0.75" header="0.3" footer="0.3"/>
  <pageSetup paperSize="9" scale="45" orientation="portrait" horizontalDpi="0" verticalDpi="0" r:id="rId1"/>
  <colBreaks count="1" manualBreakCount="1">
    <brk id="1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F4116-2A33-458B-917B-03BBB3310A72}">
  <sheetPr codeName="Sheet14"/>
  <dimension ref="A1:AT28"/>
  <sheetViews>
    <sheetView showGridLines="0" showZeros="0" zoomScaleNormal="100" workbookViewId="0">
      <selection activeCell="C13" sqref="C13"/>
    </sheetView>
  </sheetViews>
  <sheetFormatPr defaultRowHeight="18.75"/>
  <cols>
    <col min="1" max="1" width="2.25" customWidth="1"/>
    <col min="2" max="2" width="4.75" bestFit="1" customWidth="1"/>
    <col min="3" max="3" width="25.75" bestFit="1" customWidth="1"/>
    <col min="4" max="8" width="9.25" bestFit="1" customWidth="1"/>
    <col min="9" max="10" width="3.125" bestFit="1" customWidth="1"/>
    <col min="11" max="11" width="6" bestFit="1" customWidth="1"/>
    <col min="12" max="12" width="10.125" customWidth="1"/>
    <col min="13" max="13" width="11.375" bestFit="1" customWidth="1"/>
    <col min="14" max="14" width="9.375" bestFit="1" customWidth="1"/>
    <col min="15" max="15" width="11.25" bestFit="1" customWidth="1"/>
    <col min="16" max="16" width="12.875" bestFit="1" customWidth="1"/>
    <col min="17" max="17" width="5" bestFit="1" customWidth="1"/>
    <col min="18" max="18" width="26.25" customWidth="1"/>
    <col min="19" max="19" width="8" bestFit="1" customWidth="1"/>
    <col min="20" max="21" width="4.75" bestFit="1" customWidth="1"/>
    <col min="22" max="23" width="8" bestFit="1" customWidth="1"/>
    <col min="24" max="25" width="3.125" bestFit="1" customWidth="1"/>
    <col min="26" max="26" width="4.75" customWidth="1"/>
    <col min="27" max="27" width="5.125" customWidth="1"/>
    <col min="28" max="28" width="2.25" customWidth="1"/>
    <col min="29" max="31" width="9.25" bestFit="1" customWidth="1"/>
    <col min="32" max="32" width="8.75" bestFit="1" customWidth="1"/>
    <col min="33" max="33" width="15" bestFit="1" customWidth="1"/>
    <col min="34" max="36" width="9.25" bestFit="1" customWidth="1"/>
    <col min="37" max="37" width="8.75" bestFit="1" customWidth="1"/>
    <col min="38" max="38" width="15" bestFit="1" customWidth="1"/>
    <col min="39" max="40" width="8.75" customWidth="1"/>
    <col min="41" max="41" width="2.25" customWidth="1"/>
    <col min="42" max="42" width="8.125" customWidth="1"/>
    <col min="43" max="44" width="9.125" bestFit="1" customWidth="1"/>
    <col min="45" max="45" width="8.625" bestFit="1" customWidth="1"/>
    <col min="46" max="46" width="2.25" customWidth="1"/>
  </cols>
  <sheetData>
    <row r="1" spans="1:46" ht="37.5" customHeight="1" thickTop="1" thickBot="1">
      <c r="A1" s="179"/>
      <c r="B1" s="180"/>
      <c r="C1" s="190"/>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96"/>
      <c r="AE1" s="196"/>
      <c r="AF1" s="179"/>
      <c r="AG1" s="179"/>
      <c r="AH1" s="179"/>
      <c r="AI1" s="179"/>
      <c r="AJ1" s="179"/>
      <c r="AK1" s="179"/>
      <c r="AL1" s="179"/>
      <c r="AM1" s="179"/>
      <c r="AN1" s="179"/>
      <c r="AO1" s="179"/>
      <c r="AP1" s="537" t="s">
        <v>310</v>
      </c>
      <c r="AQ1" s="538"/>
      <c r="AR1" s="539"/>
      <c r="AS1" s="250" t="s">
        <v>308</v>
      </c>
      <c r="AT1" s="184"/>
    </row>
    <row r="2" spans="1:46" ht="27.75" customHeight="1" thickTop="1" thickBot="1">
      <c r="A2" s="194"/>
      <c r="B2" s="540" t="s">
        <v>167</v>
      </c>
      <c r="C2" s="540"/>
      <c r="D2" s="540"/>
      <c r="E2" s="540"/>
      <c r="F2" s="540"/>
      <c r="G2" s="540"/>
      <c r="H2" s="540"/>
      <c r="I2" s="540"/>
      <c r="J2" s="540"/>
      <c r="K2" s="541"/>
      <c r="L2" s="542" t="s">
        <v>168</v>
      </c>
      <c r="M2" s="543"/>
      <c r="N2" s="543"/>
      <c r="O2" s="543"/>
      <c r="P2" s="543"/>
      <c r="Q2" s="544"/>
      <c r="R2" s="542" t="s">
        <v>169</v>
      </c>
      <c r="S2" s="543"/>
      <c r="T2" s="543"/>
      <c r="U2" s="543"/>
      <c r="V2" s="543"/>
      <c r="W2" s="543"/>
      <c r="X2" s="543"/>
      <c r="Y2" s="543"/>
      <c r="Z2" s="543"/>
      <c r="AA2" s="543"/>
      <c r="AB2" s="20"/>
      <c r="AC2" s="542" t="s">
        <v>309</v>
      </c>
      <c r="AD2" s="543"/>
      <c r="AE2" s="543"/>
      <c r="AF2" s="543"/>
      <c r="AG2" s="543"/>
      <c r="AH2" s="543"/>
      <c r="AI2" s="543"/>
      <c r="AJ2" s="543"/>
      <c r="AK2" s="543"/>
      <c r="AL2" s="543"/>
      <c r="AM2" s="545" t="s">
        <v>247</v>
      </c>
      <c r="AN2" s="546"/>
      <c r="AO2" s="195"/>
      <c r="AP2" s="547" t="str">
        <f ca="1">TEXT(EDATE(DATE(LEFT(C12, 4), MID(C12, 6, 2), 1), 2), "yyyy年mm月")&amp; "末確認必要"</f>
        <v>2024年09月末確認必要</v>
      </c>
      <c r="AQ2" s="548"/>
      <c r="AR2" s="548"/>
      <c r="AS2" s="548"/>
      <c r="AT2" s="184"/>
    </row>
    <row r="3" spans="1:46" ht="34.5" thickTop="1" thickBot="1">
      <c r="A3" s="179"/>
      <c r="B3" s="32" t="s">
        <v>2</v>
      </c>
      <c r="C3" s="21" t="s">
        <v>10</v>
      </c>
      <c r="D3" s="21" t="s">
        <v>11</v>
      </c>
      <c r="E3" s="22" t="s">
        <v>49</v>
      </c>
      <c r="F3" s="22" t="s">
        <v>50</v>
      </c>
      <c r="G3" s="22" t="s">
        <v>31</v>
      </c>
      <c r="H3" s="22" t="s">
        <v>32</v>
      </c>
      <c r="I3" s="22" t="s">
        <v>20</v>
      </c>
      <c r="J3" s="22" t="s">
        <v>19</v>
      </c>
      <c r="K3" s="36" t="s">
        <v>53</v>
      </c>
      <c r="L3" s="34" t="s">
        <v>21</v>
      </c>
      <c r="M3" s="23" t="s">
        <v>14</v>
      </c>
      <c r="N3" s="23" t="s">
        <v>25</v>
      </c>
      <c r="O3" s="23" t="s">
        <v>30</v>
      </c>
      <c r="P3" s="23" t="s">
        <v>15</v>
      </c>
      <c r="Q3" s="38" t="s">
        <v>28</v>
      </c>
      <c r="R3" s="35" t="s">
        <v>16</v>
      </c>
      <c r="S3" s="24" t="s">
        <v>17</v>
      </c>
      <c r="T3" s="25" t="s">
        <v>22</v>
      </c>
      <c r="U3" s="25" t="s">
        <v>23</v>
      </c>
      <c r="V3" s="24" t="s">
        <v>12</v>
      </c>
      <c r="W3" s="24" t="s">
        <v>13</v>
      </c>
      <c r="X3" s="25" t="s">
        <v>20</v>
      </c>
      <c r="Y3" s="25" t="s">
        <v>19</v>
      </c>
      <c r="Z3" s="25" t="s">
        <v>18</v>
      </c>
      <c r="AA3" s="25" t="s">
        <v>26</v>
      </c>
      <c r="AB3" s="20"/>
      <c r="AC3" s="22" t="s">
        <v>429</v>
      </c>
      <c r="AD3" s="22" t="s">
        <v>54</v>
      </c>
      <c r="AE3" s="22" t="s">
        <v>55</v>
      </c>
      <c r="AF3" s="22" t="s">
        <v>62</v>
      </c>
      <c r="AG3" s="22" t="s">
        <v>56</v>
      </c>
      <c r="AH3" s="25" t="s">
        <v>430</v>
      </c>
      <c r="AI3" s="25" t="s">
        <v>57</v>
      </c>
      <c r="AJ3" s="25" t="s">
        <v>58</v>
      </c>
      <c r="AK3" s="25" t="s">
        <v>252</v>
      </c>
      <c r="AL3" s="25" t="s">
        <v>59</v>
      </c>
      <c r="AM3" s="22" t="s">
        <v>63</v>
      </c>
      <c r="AN3" s="33" t="s">
        <v>64</v>
      </c>
      <c r="AO3" s="141"/>
      <c r="AP3" s="3" t="s">
        <v>24</v>
      </c>
      <c r="AQ3" s="143" t="s">
        <v>124</v>
      </c>
      <c r="AR3" s="114" t="s">
        <v>123</v>
      </c>
      <c r="AS3" s="193" t="s">
        <v>29</v>
      </c>
      <c r="AT3" s="184"/>
    </row>
    <row r="4" spans="1:46" ht="27" thickTop="1" thickBot="1">
      <c r="A4" s="179"/>
      <c r="B4" s="32">
        <f>ROW()-3</f>
        <v>1</v>
      </c>
      <c r="C4" s="286" t="s">
        <v>324</v>
      </c>
      <c r="D4" s="287">
        <v>380000</v>
      </c>
      <c r="E4" s="2">
        <f t="shared" ref="E4:F6" si="0">T4</f>
        <v>140</v>
      </c>
      <c r="F4" s="2">
        <f t="shared" si="0"/>
        <v>180</v>
      </c>
      <c r="G4" s="4">
        <f t="shared" ref="G4:G6" si="1">IF(E4="", "", IF(E4="-", "-", IFERROR(ROUNDDOWN(D4/E4, -1), "")))</f>
        <v>2710</v>
      </c>
      <c r="H4" s="4">
        <f>IF(F4="", "", IF(F4="-", "-", IFERROR(ROUNDDOWN(D4/F4, -1), "")))</f>
        <v>2110</v>
      </c>
      <c r="I4" s="286"/>
      <c r="J4" s="286"/>
      <c r="K4" s="37">
        <f>AA4</f>
        <v>1</v>
      </c>
      <c r="L4" s="288" t="s">
        <v>390</v>
      </c>
      <c r="M4" s="286" t="s">
        <v>398</v>
      </c>
      <c r="N4" s="289">
        <v>45413</v>
      </c>
      <c r="O4" s="290" t="s">
        <v>394</v>
      </c>
      <c r="P4" s="291" t="s">
        <v>397</v>
      </c>
      <c r="Q4" s="294"/>
      <c r="R4" s="288" t="s">
        <v>317</v>
      </c>
      <c r="S4" s="287">
        <v>400000</v>
      </c>
      <c r="T4" s="286">
        <v>140</v>
      </c>
      <c r="U4" s="286">
        <v>180</v>
      </c>
      <c r="V4" s="295">
        <v>2850</v>
      </c>
      <c r="W4" s="295">
        <v>2220</v>
      </c>
      <c r="X4" s="286"/>
      <c r="Y4" s="286"/>
      <c r="Z4" s="286">
        <v>60</v>
      </c>
      <c r="AA4" s="286">
        <v>1</v>
      </c>
      <c r="AB4" s="20"/>
      <c r="AC4" s="6">
        <f>IF(ISNUMBER(AE4), D4*K4 + AE4+AM4, D4*K4+AM4)</f>
        <v>380000</v>
      </c>
      <c r="AD4" s="6">
        <f>AC4*0.1</f>
        <v>38000</v>
      </c>
      <c r="AE4" s="19" t="str">
        <f t="shared" ref="AE4:AE6" si="2">IF(Q4="", "",
    IF(OR(E4="-", F4="-", G4="-", H4="-"),
        IF(Q4&lt;&gt;"", "-", ""),
        IF(AND(Q4 &gt;= CEILING(E4 * K4, 1), Q4 &lt;= CEILING(F4 * K4, 1)),
            "-",
            IF(Q4 &lt; CEILING(E4 * K4, 1),
                CEILING((Q4 - CEILING(E4 * K4, 1)) * G4, 1),
                IF(Q4 &gt; CEILING(F4 * K4, 1),
                    CEILING((Q4 - CEILING(F4 * K4, 1)) * H4, 1),
                    "")
            )
        )
    )
)</f>
        <v/>
      </c>
      <c r="AF4" s="287"/>
      <c r="AG4" s="6">
        <f>AC4+AD4+AF4</f>
        <v>418000</v>
      </c>
      <c r="AH4" s="6">
        <f>IF(ISNUMBER(AJ4), S4*AA4 + AJ4+AN4, S4*AA4+AN4)</f>
        <v>400000</v>
      </c>
      <c r="AI4" s="6">
        <f>AH4*0.1</f>
        <v>40000</v>
      </c>
      <c r="AJ4" s="19" t="str">
        <f t="shared" ref="AJ4:AJ6" si="3">IF(Q4="", "",
    IF(OR(T4="-", U4="-", V4="-", W4="-"),
        IF(Q4&lt;&gt;"", "-", ""),
        IF(AND(Q4 &gt;= CEILING(T4 * AA4, 1), Q4 &lt;= CEILING(U4 * AA4, 1)),
            "-",
            IF(Q4 &lt; CEILING(T4 * AA4, 1),
                CEILING((Q4 - CEILING(T4 * AA4, 1)) * V4, 1),
                IF(Q4 &gt; CEILING(U4 * AA4, 1),
                    CEILING((Q4 - CEILING(U4 * AA4, 1)) * W4, 1),
                    "")
            )
        )
    )
)</f>
        <v/>
      </c>
      <c r="AK4" s="298"/>
      <c r="AL4" s="6">
        <f>AH4+AI4+AK4</f>
        <v>440000</v>
      </c>
      <c r="AM4" s="299"/>
      <c r="AN4" s="299"/>
      <c r="AO4" s="142"/>
      <c r="AP4" s="286"/>
      <c r="AQ4" s="296"/>
      <c r="AR4" s="296" t="str">
        <f>IF(ISBLANK(AQ4), "",AQ4-AL4)</f>
        <v/>
      </c>
      <c r="AS4" s="300">
        <f>IF(OR(AE4="-", AE4="", AJ4="-", AJ4=""), (AH4 + 0 + AK4) - (AC4 + 0 + AF4), (AH4 + AJ4 + AK4) - (AC4 + AE4 + AF4))</f>
        <v>20000</v>
      </c>
      <c r="AT4" s="184"/>
    </row>
    <row r="5" spans="1:46" ht="27" thickTop="1" thickBot="1">
      <c r="A5" s="179"/>
      <c r="B5" s="32">
        <f t="shared" ref="B5:B6" si="4">ROW()-3</f>
        <v>2</v>
      </c>
      <c r="C5" s="286" t="s">
        <v>327</v>
      </c>
      <c r="D5" s="287">
        <v>630000</v>
      </c>
      <c r="E5" s="2">
        <f t="shared" si="0"/>
        <v>172</v>
      </c>
      <c r="F5" s="2">
        <f t="shared" si="0"/>
        <v>196</v>
      </c>
      <c r="G5" s="4">
        <f>IF(E5="", "", IF(E5="-", "-", IFERROR(ROUNDDOWN(D5/E5, -1), "")))</f>
        <v>3660</v>
      </c>
      <c r="H5" s="4">
        <f t="shared" ref="H5:H6" si="5">IF(F5="", "", IF(F5="-", "-", IFERROR(ROUNDDOWN(D5/F5, -1), "")))</f>
        <v>3210</v>
      </c>
      <c r="I5" s="286"/>
      <c r="J5" s="286"/>
      <c r="K5" s="37">
        <f t="shared" ref="K5:K6" si="6">AA5</f>
        <v>1</v>
      </c>
      <c r="L5" s="288" t="s">
        <v>391</v>
      </c>
      <c r="M5" s="286" t="s">
        <v>401</v>
      </c>
      <c r="N5" s="289">
        <v>45413</v>
      </c>
      <c r="O5" s="290" t="s">
        <v>395</v>
      </c>
      <c r="P5" s="292" t="s">
        <v>104</v>
      </c>
      <c r="Q5" s="294"/>
      <c r="R5" s="288" t="s">
        <v>317</v>
      </c>
      <c r="S5" s="287">
        <v>640000</v>
      </c>
      <c r="T5" s="286">
        <f>P23*8-4</f>
        <v>172</v>
      </c>
      <c r="U5" s="286">
        <f>P23*8+20</f>
        <v>196</v>
      </c>
      <c r="V5" s="295">
        <f>IF(T5="", "", IF(T5="-", "-", IFERROR(ROUNDDOWN(S5/T5, -1), "")))</f>
        <v>3720</v>
      </c>
      <c r="W5" s="295">
        <f>IF(U5="", "", IF(U5="-", "-", IFERROR(ROUNDDOWN(S5/U5, -1), "")))</f>
        <v>3260</v>
      </c>
      <c r="X5" s="286"/>
      <c r="Y5" s="286"/>
      <c r="Z5" s="286">
        <v>60</v>
      </c>
      <c r="AA5" s="286">
        <v>1</v>
      </c>
      <c r="AB5" s="20"/>
      <c r="AC5" s="6">
        <f t="shared" ref="AC5:AC6" si="7">IF(ISNUMBER(AE5), D5*K5 + AE5+AM5, D5*K5+AM5)</f>
        <v>630000</v>
      </c>
      <c r="AD5" s="6">
        <f t="shared" ref="AD5" si="8">AC5*0.1</f>
        <v>63000</v>
      </c>
      <c r="AE5" s="19" t="str">
        <f t="shared" si="2"/>
        <v/>
      </c>
      <c r="AF5" s="287"/>
      <c r="AG5" s="6">
        <f t="shared" ref="AG5:AG6" si="9">AC5+AD5+AF5</f>
        <v>693000</v>
      </c>
      <c r="AH5" s="6">
        <f t="shared" ref="AH5:AH6" si="10">IF(ISNUMBER(AJ5), S5*AA5 + AJ5+AN5, S5*AA5+AN5)</f>
        <v>640000</v>
      </c>
      <c r="AI5" s="6">
        <f t="shared" ref="AI5" si="11">AH5*0.1</f>
        <v>64000</v>
      </c>
      <c r="AJ5" s="19" t="str">
        <f t="shared" si="3"/>
        <v/>
      </c>
      <c r="AK5" s="298"/>
      <c r="AL5" s="6">
        <f t="shared" ref="AL5:AL6" si="12">AH5+AI5+AK5</f>
        <v>704000</v>
      </c>
      <c r="AM5" s="299"/>
      <c r="AN5" s="299"/>
      <c r="AO5" s="142"/>
      <c r="AP5" s="286"/>
      <c r="AQ5" s="296"/>
      <c r="AR5" s="296"/>
      <c r="AS5" s="300">
        <f t="shared" ref="AS5:AS6" si="13">IF(OR(AE5="-", AE5="", AJ5="-", AJ5=""), (AH5 + 0 + AK5) - (AC5 + 0 + AF5), (AH5 + AJ5 + AK5) - (AC5 + AE5 + AF5))</f>
        <v>10000</v>
      </c>
      <c r="AT5" s="184"/>
    </row>
    <row r="6" spans="1:46" ht="27" thickTop="1" thickBot="1">
      <c r="A6" s="179"/>
      <c r="B6" s="32">
        <f t="shared" si="4"/>
        <v>3</v>
      </c>
      <c r="C6" s="286" t="s">
        <v>325</v>
      </c>
      <c r="D6" s="287">
        <v>600000</v>
      </c>
      <c r="E6" s="2" t="str">
        <f t="shared" si="0"/>
        <v>-</v>
      </c>
      <c r="F6" s="2" t="str">
        <f t="shared" si="0"/>
        <v>-</v>
      </c>
      <c r="G6" s="4" t="str">
        <f t="shared" si="1"/>
        <v>-</v>
      </c>
      <c r="H6" s="4" t="str">
        <f t="shared" si="5"/>
        <v>-</v>
      </c>
      <c r="I6" s="286"/>
      <c r="J6" s="286"/>
      <c r="K6" s="37">
        <f t="shared" si="6"/>
        <v>1</v>
      </c>
      <c r="L6" s="288" t="s">
        <v>392</v>
      </c>
      <c r="M6" s="286" t="s">
        <v>399</v>
      </c>
      <c r="N6" s="289">
        <v>45420</v>
      </c>
      <c r="O6" s="290" t="s">
        <v>396</v>
      </c>
      <c r="P6" s="293" t="s">
        <v>35</v>
      </c>
      <c r="Q6" s="294"/>
      <c r="R6" s="288" t="s">
        <v>389</v>
      </c>
      <c r="S6" s="287">
        <v>610000</v>
      </c>
      <c r="T6" s="286" t="s">
        <v>27</v>
      </c>
      <c r="U6" s="286" t="s">
        <v>27</v>
      </c>
      <c r="V6" s="295" t="str">
        <f t="shared" ref="V6" si="14">IF(T6="", "", IF(T6="-", "-", IFERROR(ROUNDDOWN(S6/T6, -1), "")))</f>
        <v>-</v>
      </c>
      <c r="W6" s="295" t="str">
        <f t="shared" ref="W6" si="15">IF(U6="", "", IF(U6="-", "-", IFERROR(ROUNDDOWN(S6/U6, -1), "")))</f>
        <v>-</v>
      </c>
      <c r="X6" s="286"/>
      <c r="Y6" s="286"/>
      <c r="Z6" s="286">
        <v>60</v>
      </c>
      <c r="AA6" s="286">
        <v>1</v>
      </c>
      <c r="AB6" s="20"/>
      <c r="AC6" s="6">
        <f t="shared" si="7"/>
        <v>600000</v>
      </c>
      <c r="AD6" s="6">
        <f>AC6*0.1</f>
        <v>60000</v>
      </c>
      <c r="AE6" s="19" t="str">
        <f t="shared" si="2"/>
        <v/>
      </c>
      <c r="AF6" s="287"/>
      <c r="AG6" s="6">
        <f t="shared" si="9"/>
        <v>660000</v>
      </c>
      <c r="AH6" s="6">
        <f t="shared" si="10"/>
        <v>610000</v>
      </c>
      <c r="AI6" s="6">
        <f>AH6*0.1</f>
        <v>61000</v>
      </c>
      <c r="AJ6" s="19" t="str">
        <f t="shared" si="3"/>
        <v/>
      </c>
      <c r="AK6" s="298"/>
      <c r="AL6" s="6">
        <f t="shared" si="12"/>
        <v>671000</v>
      </c>
      <c r="AM6" s="299"/>
      <c r="AN6" s="299"/>
      <c r="AO6" s="142"/>
      <c r="AP6" s="286"/>
      <c r="AQ6" s="296"/>
      <c r="AR6" s="296" t="str">
        <f t="shared" ref="AR6" si="16">IF(ISBLANK(AQ6), "",AQ6-AL6)</f>
        <v/>
      </c>
      <c r="AS6" s="300">
        <f t="shared" si="13"/>
        <v>10000</v>
      </c>
      <c r="AT6" s="184"/>
    </row>
    <row r="7" spans="1:46" ht="13.5" customHeight="1" thickTop="1" thickBot="1">
      <c r="A7" s="179"/>
      <c r="B7" s="186" t="s">
        <v>121</v>
      </c>
      <c r="C7" s="187"/>
      <c r="D7" s="188"/>
      <c r="E7" s="189"/>
      <c r="F7" s="189"/>
      <c r="G7" s="189"/>
      <c r="H7" s="189"/>
      <c r="I7" s="189"/>
      <c r="J7" s="189"/>
      <c r="K7" s="189"/>
      <c r="L7" s="189"/>
      <c r="M7" s="189"/>
      <c r="N7" s="189"/>
      <c r="O7" s="189"/>
      <c r="P7" s="189"/>
      <c r="Q7" s="189"/>
      <c r="R7" s="190"/>
      <c r="S7" s="189"/>
      <c r="T7" s="189"/>
      <c r="U7" s="189"/>
      <c r="V7" s="189"/>
      <c r="W7" s="189"/>
      <c r="X7" s="189"/>
      <c r="Y7" s="189"/>
      <c r="Z7" s="191" t="s">
        <v>120</v>
      </c>
      <c r="AA7" s="188"/>
      <c r="AB7" s="188"/>
      <c r="AC7" s="188"/>
      <c r="AD7" s="188"/>
      <c r="AE7" s="192"/>
      <c r="AF7" s="192"/>
      <c r="AG7" s="216">
        <f ca="1">SUM(AG4:INDIRECT("AG" &amp; ROW()-1))</f>
        <v>1771000</v>
      </c>
      <c r="AH7" s="192"/>
      <c r="AI7" s="192"/>
      <c r="AJ7" s="192"/>
      <c r="AK7" s="192"/>
      <c r="AL7" s="216">
        <f ca="1">SUM(AL4:INDIRECT("AL" &amp; ROW()-1))</f>
        <v>1815000</v>
      </c>
      <c r="AM7" s="217"/>
      <c r="AN7" s="217"/>
      <c r="AO7" s="217"/>
      <c r="AP7" s="192"/>
      <c r="AQ7" s="218">
        <f ca="1">SUM(AQ4:INDIRECT("AQ" &amp; ROW()-1))</f>
        <v>0</v>
      </c>
      <c r="AR7" s="253">
        <f ca="1">SUM(AR4:INDIRECT("AR" &amp; ROW()-1))</f>
        <v>0</v>
      </c>
      <c r="AS7" s="218">
        <f ca="1">SUM(AS4:INDIRECT("AS" &amp; ROW()-1))</f>
        <v>40000</v>
      </c>
      <c r="AT7" s="251"/>
    </row>
    <row r="8" spans="1:46" ht="11.25" customHeight="1" thickTop="1">
      <c r="A8" s="29"/>
      <c r="B8" s="139"/>
      <c r="C8" s="513"/>
      <c r="D8" s="513"/>
      <c r="U8" s="514"/>
      <c r="V8" s="514"/>
      <c r="W8" s="514"/>
      <c r="X8" s="514"/>
      <c r="Y8" s="514"/>
      <c r="Z8" s="30"/>
      <c r="AA8" s="31"/>
      <c r="AC8" s="31"/>
      <c r="AD8" s="31"/>
      <c r="AE8" s="31"/>
    </row>
    <row r="9" spans="1:46" ht="11.25" customHeight="1" thickBot="1">
      <c r="A9" s="29"/>
      <c r="B9" s="139"/>
      <c r="C9" s="138"/>
      <c r="D9" s="138"/>
      <c r="U9" s="137"/>
      <c r="V9" s="137"/>
      <c r="W9" s="137"/>
      <c r="X9" s="137"/>
      <c r="Y9" s="137"/>
      <c r="Z9" s="30"/>
      <c r="AA9" s="31"/>
      <c r="AB9" s="31"/>
      <c r="AC9" s="31"/>
      <c r="AD9" s="31"/>
      <c r="AE9" s="31"/>
    </row>
    <row r="10" spans="1:46" ht="13.5" customHeight="1" thickTop="1" thickBot="1">
      <c r="A10" s="179"/>
      <c r="B10" s="181"/>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200"/>
      <c r="AC10" s="179"/>
      <c r="AD10" s="179"/>
      <c r="AE10" s="179"/>
      <c r="AF10" s="179"/>
      <c r="AG10" s="179"/>
      <c r="AH10" s="179"/>
      <c r="AI10" s="179"/>
      <c r="AJ10" s="179"/>
      <c r="AK10" s="200"/>
      <c r="AL10" s="179"/>
      <c r="AM10" s="179"/>
      <c r="AN10" s="179"/>
      <c r="AO10" s="200"/>
      <c r="AP10" s="179"/>
      <c r="AQ10" s="179"/>
      <c r="AR10" s="179"/>
      <c r="AS10" s="184"/>
      <c r="AT10" s="252"/>
    </row>
    <row r="11" spans="1:46" ht="27.75" customHeight="1" thickTop="1" thickBot="1">
      <c r="A11" s="179"/>
      <c r="B11" s="515" t="str" cm="1">
        <f t="array" aca="1" ref="B11" ca="1">MID(CELL("filename",A1),FIND("]",CELL("filename",A1))+1,999)&amp; "末までに退場予定の確認"</f>
        <v>2024年07月末までに退場予定の確認</v>
      </c>
      <c r="C11" s="515"/>
      <c r="D11" s="515"/>
      <c r="E11" s="515"/>
      <c r="F11" s="515"/>
      <c r="G11" s="515"/>
      <c r="H11" s="515"/>
      <c r="I11" s="515"/>
      <c r="J11" s="515"/>
      <c r="K11" s="516"/>
      <c r="L11" s="517" t="s">
        <v>103</v>
      </c>
      <c r="M11" s="518"/>
      <c r="N11" s="518"/>
      <c r="O11" s="518"/>
      <c r="P11" s="518"/>
      <c r="Q11" s="519"/>
      <c r="R11" s="520" t="s">
        <v>227</v>
      </c>
      <c r="S11" s="521"/>
      <c r="T11" s="521"/>
      <c r="U11" s="521"/>
      <c r="V11" s="521"/>
      <c r="W11" s="521"/>
      <c r="X11" s="521"/>
      <c r="Y11" s="521"/>
      <c r="Z11" s="521"/>
      <c r="AA11" s="522"/>
      <c r="AB11" s="18"/>
      <c r="AC11" s="237" t="s">
        <v>251</v>
      </c>
      <c r="AD11" s="237" t="s">
        <v>253</v>
      </c>
      <c r="AE11" s="237" t="s">
        <v>254</v>
      </c>
      <c r="AF11" s="238" t="s">
        <v>255</v>
      </c>
      <c r="AG11" s="239" t="s">
        <v>251</v>
      </c>
      <c r="AH11" s="237" t="s">
        <v>253</v>
      </c>
      <c r="AI11" s="237" t="s">
        <v>256</v>
      </c>
      <c r="AJ11" s="237" t="s">
        <v>255</v>
      </c>
      <c r="AK11" s="239" t="s">
        <v>226</v>
      </c>
      <c r="AL11" s="237" t="s">
        <v>250</v>
      </c>
      <c r="AM11" s="237" t="s">
        <v>78</v>
      </c>
      <c r="AN11" s="237" t="s">
        <v>251</v>
      </c>
      <c r="AO11" s="240"/>
      <c r="AP11" s="241" t="s">
        <v>226</v>
      </c>
      <c r="AQ11" s="237" t="s">
        <v>78</v>
      </c>
      <c r="AR11" s="237" t="s">
        <v>300</v>
      </c>
      <c r="AS11" s="237" t="s">
        <v>299</v>
      </c>
      <c r="AT11" s="184"/>
    </row>
    <row r="12" spans="1:46" ht="33" customHeight="1" thickTop="1" thickBot="1">
      <c r="A12" s="179"/>
      <c r="B12" s="182" t="s">
        <v>2</v>
      </c>
      <c r="C12" s="26" t="str" cm="1">
        <f t="array" aca="1" ref="C12" ca="1">MID(CELL("filename",A1),FIND("]",CELL("filename",A1))+1,999)&amp; "要員リスト"</f>
        <v>2024年07月要員リスト</v>
      </c>
      <c r="D12" s="23" t="s">
        <v>33</v>
      </c>
      <c r="E12" s="523" t="s">
        <v>52</v>
      </c>
      <c r="F12" s="523"/>
      <c r="G12" s="523"/>
      <c r="H12" s="523"/>
      <c r="I12" s="524" t="s">
        <v>60</v>
      </c>
      <c r="J12" s="525"/>
      <c r="K12" s="525"/>
      <c r="L12" s="526"/>
      <c r="M12" s="318"/>
      <c r="N12" s="318"/>
      <c r="O12" s="318"/>
      <c r="P12" s="318"/>
      <c r="Q12" s="527"/>
      <c r="R12" s="532" t="s">
        <v>165</v>
      </c>
      <c r="S12" s="533"/>
      <c r="T12" s="5" t="s">
        <v>2</v>
      </c>
      <c r="U12" s="534" t="s">
        <v>165</v>
      </c>
      <c r="V12" s="532"/>
      <c r="W12" s="532"/>
      <c r="X12" s="532"/>
      <c r="Y12" s="532"/>
      <c r="Z12" s="533"/>
      <c r="AA12" s="5" t="s">
        <v>2</v>
      </c>
      <c r="AB12" s="18"/>
      <c r="AC12" s="242">
        <f>AN12</f>
        <v>45383</v>
      </c>
      <c r="AD12" s="237" t="s">
        <v>408</v>
      </c>
      <c r="AE12" s="243">
        <v>4641289.4000000004</v>
      </c>
      <c r="AF12" s="244" t="str" cm="1">
        <f t="array" aca="1" ref="AF12" ca="1">MID(CELL("filename",A1),FIND("]",CELL("filename",A1))+1,999)</f>
        <v>2024年07月</v>
      </c>
      <c r="AG12" s="242">
        <f>AN12</f>
        <v>45383</v>
      </c>
      <c r="AH12" s="237" t="s">
        <v>408</v>
      </c>
      <c r="AI12" s="243">
        <v>189903</v>
      </c>
      <c r="AJ12" s="237" t="str" cm="1">
        <f t="array" aca="1" ref="AJ12" ca="1">MID(CELL("filename",E1),FIND("]",CELL("filename",E1))+1,999)</f>
        <v>2024年07月</v>
      </c>
      <c r="AK12" s="245">
        <v>45383</v>
      </c>
      <c r="AL12" s="243">
        <v>0</v>
      </c>
      <c r="AM12" s="243">
        <f>IF(AL12="", "", SUM(AL$12:AL12))</f>
        <v>0</v>
      </c>
      <c r="AN12" s="242">
        <f>'※初期設定＆機能紹介'!H3</f>
        <v>45383</v>
      </c>
      <c r="AO12" s="240"/>
      <c r="AP12" s="242">
        <v>45383</v>
      </c>
      <c r="AQ12" s="246">
        <f>IF(AS12="", "", SUM(AS$12:AS12))</f>
        <v>0</v>
      </c>
      <c r="AR12" s="246">
        <v>0</v>
      </c>
      <c r="AS12" s="246">
        <v>0</v>
      </c>
      <c r="AT12" s="184"/>
    </row>
    <row r="13" spans="1:46" ht="20.25" thickTop="1" thickBot="1">
      <c r="A13" s="179"/>
      <c r="B13" s="182">
        <v>1</v>
      </c>
      <c r="C13" s="297" t="s">
        <v>452</v>
      </c>
      <c r="D13" s="297" t="s">
        <v>46</v>
      </c>
      <c r="E13" s="499" t="s">
        <v>166</v>
      </c>
      <c r="F13" s="500"/>
      <c r="G13" s="500"/>
      <c r="H13" s="501"/>
      <c r="I13" s="502">
        <f t="shared" ref="I13:I22" si="17">IF(D13="×", "", IF(OR(D13="〇", D13="△"), IFERROR(INDEX($S$4:$S$7, MATCH(C13, $L$4:$L$7, 0)) - INDEX($D$4:$D$7, MATCH(C13, $L$4:$L$7, 0)), ""), ""))</f>
        <v>20000</v>
      </c>
      <c r="J13" s="503"/>
      <c r="K13" s="503"/>
      <c r="L13" s="528"/>
      <c r="M13" s="319"/>
      <c r="N13" s="319"/>
      <c r="O13" s="319"/>
      <c r="P13" s="319"/>
      <c r="Q13" s="529"/>
      <c r="R13" s="535" t="s">
        <v>412</v>
      </c>
      <c r="S13" s="505"/>
      <c r="T13" s="5">
        <v>1</v>
      </c>
      <c r="U13" s="506"/>
      <c r="V13" s="507"/>
      <c r="W13" s="507"/>
      <c r="X13" s="507"/>
      <c r="Y13" s="507"/>
      <c r="Z13" s="508"/>
      <c r="AA13" s="5">
        <v>11</v>
      </c>
      <c r="AB13" s="18"/>
      <c r="AC13" s="242"/>
      <c r="AD13" s="247" t="s">
        <v>389</v>
      </c>
      <c r="AE13" s="243">
        <v>3509440</v>
      </c>
      <c r="AF13" s="237"/>
      <c r="AG13" s="248"/>
      <c r="AH13" s="237" t="s">
        <v>389</v>
      </c>
      <c r="AI13" s="243">
        <v>172900</v>
      </c>
      <c r="AJ13" s="237"/>
      <c r="AK13" s="248">
        <v>45413</v>
      </c>
      <c r="AL13" s="243">
        <v>2340782.4</v>
      </c>
      <c r="AM13" s="243">
        <f>IF(AL13="", "", SUM(AL$12:AL13))</f>
        <v>2340782.4</v>
      </c>
      <c r="AN13" s="242"/>
      <c r="AO13" s="240"/>
      <c r="AP13" s="242">
        <v>45413</v>
      </c>
      <c r="AQ13" s="246">
        <f>IF(AS13="", "", SUM(AS$12:AS13))</f>
        <v>161618</v>
      </c>
      <c r="AR13" s="246">
        <v>0</v>
      </c>
      <c r="AS13" s="246">
        <v>161618</v>
      </c>
      <c r="AT13" s="184"/>
    </row>
    <row r="14" spans="1:46" ht="20.25" thickTop="1" thickBot="1">
      <c r="A14" s="179"/>
      <c r="B14" s="182">
        <v>2</v>
      </c>
      <c r="C14" s="297"/>
      <c r="D14" s="297"/>
      <c r="E14" s="499"/>
      <c r="F14" s="500"/>
      <c r="G14" s="500"/>
      <c r="H14" s="501"/>
      <c r="I14" s="502" t="str">
        <f t="shared" si="17"/>
        <v/>
      </c>
      <c r="J14" s="503"/>
      <c r="K14" s="503"/>
      <c r="L14" s="528"/>
      <c r="M14" s="319"/>
      <c r="N14" s="319"/>
      <c r="O14" s="319"/>
      <c r="P14" s="319"/>
      <c r="Q14" s="529"/>
      <c r="R14" s="536" t="s">
        <v>460</v>
      </c>
      <c r="S14" s="505"/>
      <c r="T14" s="5">
        <v>2</v>
      </c>
      <c r="U14" s="506"/>
      <c r="V14" s="507"/>
      <c r="W14" s="507"/>
      <c r="X14" s="507"/>
      <c r="Y14" s="507"/>
      <c r="Z14" s="508"/>
      <c r="AA14" s="5">
        <v>12</v>
      </c>
      <c r="AB14" s="18"/>
      <c r="AC14" s="242"/>
      <c r="AD14" s="247" t="s">
        <v>319</v>
      </c>
      <c r="AE14" s="243">
        <v>2046000</v>
      </c>
      <c r="AF14" s="237"/>
      <c r="AG14" s="248"/>
      <c r="AH14" s="237" t="s">
        <v>319</v>
      </c>
      <c r="AI14" s="243">
        <v>80000</v>
      </c>
      <c r="AJ14" s="237"/>
      <c r="AK14" s="245">
        <v>45444</v>
      </c>
      <c r="AL14" s="243">
        <v>3035857</v>
      </c>
      <c r="AM14" s="243">
        <f>IF(AL14="", "", SUM(AL$12:AL14))</f>
        <v>5376639.4000000004</v>
      </c>
      <c r="AN14" s="242"/>
      <c r="AO14" s="240"/>
      <c r="AP14" s="242">
        <v>45444</v>
      </c>
      <c r="AQ14" s="246">
        <f>IF(AS14="", "", SUM(AS$12:AS14))</f>
        <v>250903</v>
      </c>
      <c r="AR14" s="246">
        <v>0</v>
      </c>
      <c r="AS14" s="246">
        <v>89285</v>
      </c>
      <c r="AT14" s="184"/>
    </row>
    <row r="15" spans="1:46" ht="20.25" thickTop="1" thickBot="1">
      <c r="A15" s="179"/>
      <c r="B15" s="182">
        <v>3</v>
      </c>
      <c r="C15" s="297"/>
      <c r="D15" s="297"/>
      <c r="E15" s="499"/>
      <c r="F15" s="500"/>
      <c r="G15" s="500"/>
      <c r="H15" s="501"/>
      <c r="I15" s="502" t="str">
        <f t="shared" si="17"/>
        <v/>
      </c>
      <c r="J15" s="503"/>
      <c r="K15" s="503"/>
      <c r="L15" s="528"/>
      <c r="M15" s="319"/>
      <c r="N15" s="319"/>
      <c r="O15" s="319"/>
      <c r="P15" s="319"/>
      <c r="Q15" s="529"/>
      <c r="R15" s="504"/>
      <c r="S15" s="505"/>
      <c r="T15" s="5">
        <v>3</v>
      </c>
      <c r="U15" s="506"/>
      <c r="V15" s="507"/>
      <c r="W15" s="507"/>
      <c r="X15" s="507"/>
      <c r="Y15" s="507"/>
      <c r="Z15" s="508"/>
      <c r="AA15" s="5">
        <v>13</v>
      </c>
      <c r="AB15" s="18"/>
      <c r="AC15" s="242"/>
      <c r="AD15" s="247" t="s">
        <v>320</v>
      </c>
      <c r="AE15" s="243">
        <v>550000</v>
      </c>
      <c r="AF15" s="237"/>
      <c r="AG15" s="248"/>
      <c r="AH15" s="237" t="s">
        <v>320</v>
      </c>
      <c r="AI15" s="243">
        <v>20000</v>
      </c>
      <c r="AJ15" s="237"/>
      <c r="AK15" s="245">
        <v>45474</v>
      </c>
      <c r="AL15" s="243">
        <v>5370090</v>
      </c>
      <c r="AM15" s="243">
        <f>IF(AL15="", "", SUM(AL$12:AL15))</f>
        <v>10746729.4</v>
      </c>
      <c r="AN15" s="242"/>
      <c r="AO15" s="240"/>
      <c r="AP15" s="242">
        <v>45474</v>
      </c>
      <c r="AQ15" s="246">
        <f>IF(AS15="", "", SUM(AS$12:AS15))</f>
        <v>462803</v>
      </c>
      <c r="AR15" s="246">
        <v>0</v>
      </c>
      <c r="AS15" s="246">
        <v>211900</v>
      </c>
      <c r="AT15" s="184"/>
    </row>
    <row r="16" spans="1:46" ht="20.25" thickTop="1" thickBot="1">
      <c r="A16" s="179"/>
      <c r="B16" s="182">
        <v>4</v>
      </c>
      <c r="C16" s="297"/>
      <c r="D16" s="297"/>
      <c r="E16" s="499"/>
      <c r="F16" s="500"/>
      <c r="G16" s="500"/>
      <c r="H16" s="501"/>
      <c r="I16" s="502" t="str">
        <f t="shared" si="17"/>
        <v/>
      </c>
      <c r="J16" s="503"/>
      <c r="K16" s="503"/>
      <c r="L16" s="528"/>
      <c r="M16" s="319"/>
      <c r="N16" s="319"/>
      <c r="O16" s="319"/>
      <c r="P16" s="319"/>
      <c r="Q16" s="529"/>
      <c r="R16" s="504"/>
      <c r="S16" s="505"/>
      <c r="T16" s="5">
        <v>4</v>
      </c>
      <c r="U16" s="506"/>
      <c r="V16" s="507"/>
      <c r="W16" s="507"/>
      <c r="X16" s="507"/>
      <c r="Y16" s="507"/>
      <c r="Z16" s="508"/>
      <c r="AA16" s="5">
        <v>14</v>
      </c>
      <c r="AB16" s="18"/>
      <c r="AC16" s="242"/>
      <c r="AD16" s="237" t="s">
        <v>413</v>
      </c>
      <c r="AE16" s="243">
        <v>0</v>
      </c>
      <c r="AF16" s="237"/>
      <c r="AG16" s="248"/>
      <c r="AH16" s="237" t="s">
        <v>413</v>
      </c>
      <c r="AI16" s="243">
        <v>0</v>
      </c>
      <c r="AJ16" s="237"/>
      <c r="AK16" s="245"/>
      <c r="AL16" s="243"/>
      <c r="AM16" s="243" t="str">
        <f>IF(AL16="", "", SUM(AL$12:AL16))</f>
        <v/>
      </c>
      <c r="AN16" s="242"/>
      <c r="AO16" s="240"/>
      <c r="AP16" s="242"/>
      <c r="AQ16" s="246" t="str">
        <f>IF(AS16="", "", SUM(AS$12:AS16))</f>
        <v/>
      </c>
      <c r="AR16" s="246"/>
      <c r="AS16" s="246"/>
      <c r="AT16" s="184"/>
    </row>
    <row r="17" spans="1:46" ht="20.25" thickTop="1" thickBot="1">
      <c r="A17" s="179"/>
      <c r="B17" s="182">
        <v>5</v>
      </c>
      <c r="C17" s="297"/>
      <c r="D17" s="297"/>
      <c r="E17" s="499"/>
      <c r="F17" s="500"/>
      <c r="G17" s="500"/>
      <c r="H17" s="501"/>
      <c r="I17" s="502" t="str">
        <f t="shared" si="17"/>
        <v/>
      </c>
      <c r="J17" s="503"/>
      <c r="K17" s="503"/>
      <c r="L17" s="528"/>
      <c r="M17" s="319"/>
      <c r="N17" s="319"/>
      <c r="O17" s="319"/>
      <c r="P17" s="319"/>
      <c r="Q17" s="529"/>
      <c r="R17" s="504"/>
      <c r="S17" s="505"/>
      <c r="T17" s="5">
        <v>5</v>
      </c>
      <c r="U17" s="506"/>
      <c r="V17" s="507"/>
      <c r="W17" s="507"/>
      <c r="X17" s="507"/>
      <c r="Y17" s="507"/>
      <c r="Z17" s="508"/>
      <c r="AA17" s="5">
        <v>15</v>
      </c>
      <c r="AB17" s="18"/>
      <c r="AC17" s="242"/>
      <c r="AD17" s="237"/>
      <c r="AE17" s="243"/>
      <c r="AF17" s="237"/>
      <c r="AG17" s="248"/>
      <c r="AH17" s="237"/>
      <c r="AI17" s="243"/>
      <c r="AJ17" s="237"/>
      <c r="AK17" s="245"/>
      <c r="AL17" s="243"/>
      <c r="AM17" s="243" t="str">
        <f>IF(AL17="", "", SUM(AL$12:AL17))</f>
        <v/>
      </c>
      <c r="AN17" s="242"/>
      <c r="AO17" s="240"/>
      <c r="AP17" s="242"/>
      <c r="AQ17" s="246" t="str">
        <f>IF(AS17="", "", SUM(AS$12:AS17))</f>
        <v/>
      </c>
      <c r="AR17" s="246"/>
      <c r="AS17" s="246"/>
      <c r="AT17" s="184"/>
    </row>
    <row r="18" spans="1:46" ht="20.25" thickTop="1" thickBot="1">
      <c r="A18" s="179"/>
      <c r="B18" s="182">
        <v>6</v>
      </c>
      <c r="C18" s="297"/>
      <c r="D18" s="297"/>
      <c r="E18" s="499"/>
      <c r="F18" s="500"/>
      <c r="G18" s="500"/>
      <c r="H18" s="501"/>
      <c r="I18" s="502" t="str">
        <f t="shared" si="17"/>
        <v/>
      </c>
      <c r="J18" s="503"/>
      <c r="K18" s="503"/>
      <c r="L18" s="528"/>
      <c r="M18" s="319"/>
      <c r="N18" s="319"/>
      <c r="O18" s="319"/>
      <c r="P18" s="319"/>
      <c r="Q18" s="529"/>
      <c r="R18" s="504"/>
      <c r="S18" s="505"/>
      <c r="T18" s="5">
        <v>6</v>
      </c>
      <c r="U18" s="506"/>
      <c r="V18" s="507"/>
      <c r="W18" s="507"/>
      <c r="X18" s="507"/>
      <c r="Y18" s="507"/>
      <c r="Z18" s="508"/>
      <c r="AA18" s="5">
        <v>16</v>
      </c>
      <c r="AB18" s="18"/>
      <c r="AC18" s="242"/>
      <c r="AD18" s="237"/>
      <c r="AE18" s="243"/>
      <c r="AF18" s="237"/>
      <c r="AG18" s="248"/>
      <c r="AH18" s="237"/>
      <c r="AI18" s="243"/>
      <c r="AJ18" s="237"/>
      <c r="AK18" s="245"/>
      <c r="AL18" s="243"/>
      <c r="AM18" s="243" t="str">
        <f>IF(AL18="", "", SUM(AL$12:AL18))</f>
        <v/>
      </c>
      <c r="AN18" s="242"/>
      <c r="AO18" s="240"/>
      <c r="AP18" s="242"/>
      <c r="AQ18" s="246" t="str">
        <f>IF(AS18="", "", SUM(AS$12:AS18))</f>
        <v/>
      </c>
      <c r="AR18" s="246"/>
      <c r="AS18" s="246"/>
      <c r="AT18" s="184"/>
    </row>
    <row r="19" spans="1:46" ht="20.25" thickTop="1" thickBot="1">
      <c r="A19" s="179"/>
      <c r="B19" s="182">
        <v>7</v>
      </c>
      <c r="C19" s="297"/>
      <c r="D19" s="297"/>
      <c r="E19" s="499"/>
      <c r="F19" s="500"/>
      <c r="G19" s="500"/>
      <c r="H19" s="501"/>
      <c r="I19" s="502" t="str">
        <f t="shared" si="17"/>
        <v/>
      </c>
      <c r="J19" s="503"/>
      <c r="K19" s="503"/>
      <c r="L19" s="528"/>
      <c r="M19" s="319"/>
      <c r="N19" s="319"/>
      <c r="O19" s="319"/>
      <c r="P19" s="319"/>
      <c r="Q19" s="529"/>
      <c r="R19" s="504"/>
      <c r="S19" s="505"/>
      <c r="T19" s="5">
        <v>7</v>
      </c>
      <c r="U19" s="506"/>
      <c r="V19" s="507"/>
      <c r="W19" s="507"/>
      <c r="X19" s="507"/>
      <c r="Y19" s="507"/>
      <c r="Z19" s="508"/>
      <c r="AA19" s="5">
        <v>17</v>
      </c>
      <c r="AB19" s="18"/>
      <c r="AC19" s="242"/>
      <c r="AD19" s="237"/>
      <c r="AE19" s="243"/>
      <c r="AF19" s="237"/>
      <c r="AG19" s="248"/>
      <c r="AH19" s="237"/>
      <c r="AI19" s="243"/>
      <c r="AJ19" s="237"/>
      <c r="AK19" s="245"/>
      <c r="AL19" s="243"/>
      <c r="AM19" s="243" t="str">
        <f>IF(AL19="", "", SUM(AL$12:AL19))</f>
        <v/>
      </c>
      <c r="AN19" s="242"/>
      <c r="AO19" s="240"/>
      <c r="AP19" s="242"/>
      <c r="AQ19" s="246" t="str">
        <f>IF(AS19="", "", SUM(AS$12:AS19))</f>
        <v/>
      </c>
      <c r="AR19" s="246"/>
      <c r="AS19" s="246"/>
      <c r="AT19" s="184"/>
    </row>
    <row r="20" spans="1:46" ht="20.25" thickTop="1" thickBot="1">
      <c r="A20" s="179"/>
      <c r="B20" s="182">
        <v>8</v>
      </c>
      <c r="C20" s="297"/>
      <c r="D20" s="297"/>
      <c r="E20" s="499"/>
      <c r="F20" s="500"/>
      <c r="G20" s="500"/>
      <c r="H20" s="501"/>
      <c r="I20" s="502" t="str">
        <f t="shared" si="17"/>
        <v/>
      </c>
      <c r="J20" s="503"/>
      <c r="K20" s="503"/>
      <c r="L20" s="528"/>
      <c r="M20" s="319"/>
      <c r="N20" s="319"/>
      <c r="O20" s="319"/>
      <c r="P20" s="319"/>
      <c r="Q20" s="529"/>
      <c r="R20" s="504"/>
      <c r="S20" s="505"/>
      <c r="T20" s="5">
        <v>8</v>
      </c>
      <c r="U20" s="506"/>
      <c r="V20" s="507"/>
      <c r="W20" s="507"/>
      <c r="X20" s="507"/>
      <c r="Y20" s="507"/>
      <c r="Z20" s="508"/>
      <c r="AA20" s="5">
        <v>18</v>
      </c>
      <c r="AB20" s="18"/>
      <c r="AC20" s="242"/>
      <c r="AD20" s="237"/>
      <c r="AE20" s="243"/>
      <c r="AF20" s="237"/>
      <c r="AG20" s="248"/>
      <c r="AH20" s="237"/>
      <c r="AI20" s="243"/>
      <c r="AJ20" s="237"/>
      <c r="AK20" s="245"/>
      <c r="AL20" s="243"/>
      <c r="AM20" s="243" t="str">
        <f>IF(AL20="", "", SUM(AL$12:AL20))</f>
        <v/>
      </c>
      <c r="AN20" s="242"/>
      <c r="AO20" s="240"/>
      <c r="AP20" s="242"/>
      <c r="AQ20" s="246" t="str">
        <f>IF(AS20="", "", SUM(AS$12:AS20))</f>
        <v/>
      </c>
      <c r="AR20" s="246"/>
      <c r="AS20" s="246"/>
      <c r="AT20" s="184"/>
    </row>
    <row r="21" spans="1:46" ht="20.25" thickTop="1" thickBot="1">
      <c r="A21" s="179"/>
      <c r="B21" s="182">
        <v>9</v>
      </c>
      <c r="C21" s="297"/>
      <c r="D21" s="297"/>
      <c r="E21" s="499"/>
      <c r="F21" s="500"/>
      <c r="G21" s="500"/>
      <c r="H21" s="501"/>
      <c r="I21" s="502" t="str">
        <f t="shared" si="17"/>
        <v/>
      </c>
      <c r="J21" s="503"/>
      <c r="K21" s="503"/>
      <c r="L21" s="530"/>
      <c r="M21" s="324"/>
      <c r="N21" s="324"/>
      <c r="O21" s="324"/>
      <c r="P21" s="324"/>
      <c r="Q21" s="531"/>
      <c r="R21" s="504"/>
      <c r="S21" s="505"/>
      <c r="T21" s="5">
        <v>9</v>
      </c>
      <c r="U21" s="506"/>
      <c r="V21" s="507"/>
      <c r="W21" s="507"/>
      <c r="X21" s="507"/>
      <c r="Y21" s="507"/>
      <c r="Z21" s="508"/>
      <c r="AA21" s="5">
        <v>19</v>
      </c>
      <c r="AB21" s="18"/>
      <c r="AC21" s="242"/>
      <c r="AD21" s="237"/>
      <c r="AE21" s="243"/>
      <c r="AF21" s="237"/>
      <c r="AG21" s="248"/>
      <c r="AH21" s="237"/>
      <c r="AI21" s="243"/>
      <c r="AJ21" s="237"/>
      <c r="AK21" s="245"/>
      <c r="AL21" s="243"/>
      <c r="AM21" s="243" t="str">
        <f>IF(AL21="", "", SUM(AL$12:AL21))</f>
        <v/>
      </c>
      <c r="AN21" s="242"/>
      <c r="AO21" s="240"/>
      <c r="AP21" s="242"/>
      <c r="AQ21" s="246" t="str">
        <f>IF(AS21="", "", SUM(AS$12:AS21))</f>
        <v/>
      </c>
      <c r="AR21" s="246"/>
      <c r="AS21" s="246"/>
      <c r="AT21" s="184"/>
    </row>
    <row r="22" spans="1:46" ht="20.25" thickTop="1" thickBot="1">
      <c r="A22" s="179"/>
      <c r="B22" s="182">
        <v>10</v>
      </c>
      <c r="C22" s="297"/>
      <c r="D22" s="297"/>
      <c r="E22" s="499"/>
      <c r="F22" s="500"/>
      <c r="G22" s="500"/>
      <c r="H22" s="501"/>
      <c r="I22" s="502" t="str">
        <f t="shared" si="17"/>
        <v/>
      </c>
      <c r="J22" s="503"/>
      <c r="K22" s="509"/>
      <c r="L22" s="510" t="str" cm="1">
        <f t="array" aca="1" ref="L22" ca="1">MID(CELL("filename",A1),FIND("]",CELL("filename",A1))+1,999)&amp; "営業日"</f>
        <v>2024年07月営業日</v>
      </c>
      <c r="M22" s="511"/>
      <c r="N22" s="511"/>
      <c r="O22" s="511"/>
      <c r="P22" s="511"/>
      <c r="Q22" s="512"/>
      <c r="R22" s="504"/>
      <c r="S22" s="505"/>
      <c r="T22" s="5">
        <v>10</v>
      </c>
      <c r="U22" s="506"/>
      <c r="V22" s="507"/>
      <c r="W22" s="507"/>
      <c r="X22" s="507"/>
      <c r="Y22" s="507"/>
      <c r="Z22" s="508"/>
      <c r="AA22" s="5">
        <v>20</v>
      </c>
      <c r="AB22" s="18"/>
      <c r="AC22" s="242"/>
      <c r="AD22" s="237"/>
      <c r="AE22" s="243"/>
      <c r="AF22" s="237"/>
      <c r="AG22" s="248"/>
      <c r="AH22" s="237"/>
      <c r="AI22" s="243"/>
      <c r="AJ22" s="237"/>
      <c r="AK22" s="245"/>
      <c r="AL22" s="243"/>
      <c r="AM22" s="243" t="str">
        <f>IF(AL22="", "", SUM(AL$12:AL22))</f>
        <v/>
      </c>
      <c r="AN22" s="242"/>
      <c r="AO22" s="240"/>
      <c r="AP22" s="242"/>
      <c r="AQ22" s="246" t="str">
        <f>IF(AS22="", "", SUM(AS$12:AS22))</f>
        <v/>
      </c>
      <c r="AR22" s="246"/>
      <c r="AS22" s="246"/>
      <c r="AT22" s="184"/>
    </row>
    <row r="23" spans="1:46" ht="20.25" thickTop="1" thickBot="1">
      <c r="A23" s="179"/>
      <c r="B23" s="491" t="s">
        <v>51</v>
      </c>
      <c r="C23" s="492"/>
      <c r="D23" s="492"/>
      <c r="E23" s="492"/>
      <c r="F23" s="492"/>
      <c r="G23" s="492"/>
      <c r="H23" s="492"/>
      <c r="I23" s="493">
        <f>SUM(I13:K22)</f>
        <v>20000</v>
      </c>
      <c r="J23" s="493"/>
      <c r="K23" s="494"/>
      <c r="L23" s="495" t="s">
        <v>164</v>
      </c>
      <c r="M23" s="496"/>
      <c r="N23" s="496"/>
      <c r="O23" s="496"/>
      <c r="P23" s="197">
        <v>22</v>
      </c>
      <c r="Q23" s="198" t="s">
        <v>105</v>
      </c>
      <c r="R23" s="497" t="s">
        <v>163</v>
      </c>
      <c r="S23" s="498"/>
      <c r="T23" s="498"/>
      <c r="U23" s="498"/>
      <c r="V23" s="498"/>
      <c r="W23" s="498"/>
      <c r="X23" s="498"/>
      <c r="Y23" s="498"/>
      <c r="Z23" s="498"/>
      <c r="AA23" s="498"/>
      <c r="AB23" s="18"/>
      <c r="AC23" s="242"/>
      <c r="AD23" s="237"/>
      <c r="AE23" s="243"/>
      <c r="AF23" s="237"/>
      <c r="AG23" s="249"/>
      <c r="AH23" s="237"/>
      <c r="AI23" s="243"/>
      <c r="AJ23" s="237"/>
      <c r="AK23" s="245"/>
      <c r="AL23" s="243"/>
      <c r="AM23" s="243" t="str">
        <f>IF(AL23="", "", SUM(AL$12:AL23))</f>
        <v/>
      </c>
      <c r="AN23" s="242"/>
      <c r="AO23" s="240"/>
      <c r="AP23" s="242"/>
      <c r="AQ23" s="246"/>
      <c r="AR23" s="246"/>
      <c r="AS23" s="246"/>
      <c r="AT23" s="184"/>
    </row>
    <row r="24" spans="1:46" ht="13.5" customHeight="1" thickTop="1" thickBot="1">
      <c r="A24" s="179"/>
      <c r="B24" s="183"/>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84"/>
      <c r="AT24" s="252"/>
    </row>
    <row r="25" spans="1:46" ht="15" customHeight="1" thickTop="1">
      <c r="O25" s="111"/>
    </row>
    <row r="26" spans="1:46" ht="11.25" customHeight="1">
      <c r="O26" s="111"/>
    </row>
    <row r="28" spans="1:46" ht="15" customHeight="1">
      <c r="M28" s="111"/>
    </row>
  </sheetData>
  <sheetProtection algorithmName="SHA-512" hashValue="+a/CeEhwzUlw7ywda5d0rtT4gdCkBCYeHRMEAGzDxIXewRWSXR6LQcGD3cGJG0fZXLo2Nl+/295dOzWUeyyL7A==" saltValue="+oeGHu/kjB02t4kY7N68Eg==" spinCount="100000" sheet="1" objects="1" scenarios="1" selectLockedCells="1"/>
  <mergeCells count="62">
    <mergeCell ref="AP1:AR1"/>
    <mergeCell ref="B2:K2"/>
    <mergeCell ref="L2:Q2"/>
    <mergeCell ref="R2:AA2"/>
    <mergeCell ref="AC2:AL2"/>
    <mergeCell ref="AM2:AN2"/>
    <mergeCell ref="AP2:AS2"/>
    <mergeCell ref="E12:H12"/>
    <mergeCell ref="I12:K12"/>
    <mergeCell ref="L12:Q21"/>
    <mergeCell ref="R12:S12"/>
    <mergeCell ref="U12:Z12"/>
    <mergeCell ref="E13:H13"/>
    <mergeCell ref="I13:K13"/>
    <mergeCell ref="R13:S13"/>
    <mergeCell ref="U13:Z13"/>
    <mergeCell ref="E14:H14"/>
    <mergeCell ref="I14:K14"/>
    <mergeCell ref="R14:S14"/>
    <mergeCell ref="U14:Z14"/>
    <mergeCell ref="E15:H15"/>
    <mergeCell ref="I15:K15"/>
    <mergeCell ref="R15:S15"/>
    <mergeCell ref="C8:D8"/>
    <mergeCell ref="U8:Y8"/>
    <mergeCell ref="B11:K11"/>
    <mergeCell ref="L11:Q11"/>
    <mergeCell ref="R11:AA11"/>
    <mergeCell ref="U15:Z15"/>
    <mergeCell ref="E16:H16"/>
    <mergeCell ref="I16:K16"/>
    <mergeCell ref="R16:S16"/>
    <mergeCell ref="U16:Z16"/>
    <mergeCell ref="E17:H17"/>
    <mergeCell ref="I17:K17"/>
    <mergeCell ref="R17:S17"/>
    <mergeCell ref="U17:Z17"/>
    <mergeCell ref="E18:H18"/>
    <mergeCell ref="I18:K18"/>
    <mergeCell ref="R18:S18"/>
    <mergeCell ref="U18:Z18"/>
    <mergeCell ref="E19:H19"/>
    <mergeCell ref="I19:K19"/>
    <mergeCell ref="R19:S19"/>
    <mergeCell ref="U19:Z19"/>
    <mergeCell ref="E20:H20"/>
    <mergeCell ref="I20:K20"/>
    <mergeCell ref="R20:S20"/>
    <mergeCell ref="U20:Z20"/>
    <mergeCell ref="B23:H23"/>
    <mergeCell ref="I23:K23"/>
    <mergeCell ref="L23:O23"/>
    <mergeCell ref="R23:AA23"/>
    <mergeCell ref="E21:H21"/>
    <mergeCell ref="I21:K21"/>
    <mergeCell ref="R21:S21"/>
    <mergeCell ref="U21:Z21"/>
    <mergeCell ref="E22:H22"/>
    <mergeCell ref="I22:K22"/>
    <mergeCell ref="L22:Q22"/>
    <mergeCell ref="R22:S22"/>
    <mergeCell ref="U22:Z22"/>
  </mergeCells>
  <phoneticPr fontId="1"/>
  <conditionalFormatting sqref="C4:C6">
    <cfRule type="expression" dxfId="60" priority="18">
      <formula>I4="発"</formula>
    </cfRule>
  </conditionalFormatting>
  <conditionalFormatting sqref="D4:D6">
    <cfRule type="expression" dxfId="59" priority="20">
      <formula>D4&gt;S4</formula>
    </cfRule>
  </conditionalFormatting>
  <conditionalFormatting sqref="I4:I6">
    <cfRule type="expression" dxfId="58" priority="29">
      <formula>AND(NOT(ISBLANK(L4)), ISBLANK(I4))</formula>
    </cfRule>
  </conditionalFormatting>
  <conditionalFormatting sqref="J4:J6">
    <cfRule type="expression" dxfId="57" priority="28">
      <formula>AND(NOT(ISBLANK(L4)), ISBLANK(J4))</formula>
    </cfRule>
  </conditionalFormatting>
  <conditionalFormatting sqref="L4:L6">
    <cfRule type="expression" dxfId="56" priority="13">
      <formula>Y4="見"</formula>
    </cfRule>
    <cfRule type="expression" dxfId="55" priority="15">
      <formula>Y4="請"</formula>
    </cfRule>
    <cfRule type="expression" dxfId="54" priority="17">
      <formula>I4="発"</formula>
    </cfRule>
  </conditionalFormatting>
  <conditionalFormatting sqref="Q4:Q6">
    <cfRule type="cellIs" dxfId="53" priority="34" operator="notBetween">
      <formula>E4*K4</formula>
      <formula>F4*K4</formula>
    </cfRule>
    <cfRule type="expression" dxfId="52" priority="35">
      <formula>AND(NOT(ISBLANK(L4)), ISBLANK(Q4))</formula>
    </cfRule>
  </conditionalFormatting>
  <conditionalFormatting sqref="R4:R6">
    <cfRule type="expression" dxfId="51" priority="14">
      <formula>Y4="見"</formula>
    </cfRule>
    <cfRule type="expression" dxfId="50" priority="16">
      <formula>Y4="請"</formula>
    </cfRule>
  </conditionalFormatting>
  <conditionalFormatting sqref="R5">
    <cfRule type="expression" dxfId="49" priority="41">
      <formula>Y5="見"</formula>
    </cfRule>
    <cfRule type="expression" dxfId="48" priority="42">
      <formula>Y5="請"</formula>
    </cfRule>
  </conditionalFormatting>
  <conditionalFormatting sqref="S4:S6">
    <cfRule type="expression" dxfId="47" priority="19">
      <formula>S4&lt;D4</formula>
    </cfRule>
  </conditionalFormatting>
  <conditionalFormatting sqref="T4:T6">
    <cfRule type="expression" dxfId="46" priority="10">
      <formula>AND(NOT(ISBLANK(R4)), ISBLANK(T4))</formula>
    </cfRule>
  </conditionalFormatting>
  <conditionalFormatting sqref="U4:U6">
    <cfRule type="expression" dxfId="45" priority="9">
      <formula>AND(NOT(ISBLANK(R4)), ISBLANK(U4))</formula>
    </cfRule>
  </conditionalFormatting>
  <conditionalFormatting sqref="V4:V6">
    <cfRule type="expression" dxfId="44" priority="2">
      <formula>AND(NOT(ISBLANK(R4)), ISBLANK(V4))</formula>
    </cfRule>
  </conditionalFormatting>
  <conditionalFormatting sqref="W4:W6">
    <cfRule type="expression" dxfId="43" priority="1">
      <formula>AND(NOT(ISBLANK(R4)), ISBLANK(W4))</formula>
    </cfRule>
  </conditionalFormatting>
  <conditionalFormatting sqref="X4:X6">
    <cfRule type="expression" dxfId="42" priority="27">
      <formula>AND(NOT(ISBLANK(L4)), ISBLANK(X4))</formula>
    </cfRule>
  </conditionalFormatting>
  <conditionalFormatting sqref="Y4:Y6">
    <cfRule type="expression" dxfId="41" priority="40">
      <formula>AND(NOT(ISBLANK(L4)), ISBLANK(Y4))</formula>
    </cfRule>
  </conditionalFormatting>
  <conditionalFormatting sqref="Z4:Z6">
    <cfRule type="expression" dxfId="40" priority="6">
      <formula>AND(NOT(ISBLANK(L4)), ISBLANK(Z4))</formula>
    </cfRule>
    <cfRule type="cellIs" dxfId="39" priority="33" operator="between">
      <formula>1</formula>
      <formula>59</formula>
    </cfRule>
  </conditionalFormatting>
  <conditionalFormatting sqref="AA4:AA6">
    <cfRule type="expression" dxfId="38" priority="5">
      <formula>AND(NOT(ISBLANK(L4)), ISBLANK(AA4))</formula>
    </cfRule>
  </conditionalFormatting>
  <conditionalFormatting sqref="AM4:AN6">
    <cfRule type="expression" dxfId="37" priority="31">
      <formula>AND(NOT(ISBLANK(L4)), ISBLANK(AM4))</formula>
    </cfRule>
  </conditionalFormatting>
  <conditionalFormatting sqref="AP4:AP6">
    <cfRule type="expression" dxfId="36" priority="32">
      <formula>AND(R4&lt;&gt;"", AP4&lt;&gt;"両◎方")</formula>
    </cfRule>
  </conditionalFormatting>
  <conditionalFormatting sqref="AQ4:AQ6">
    <cfRule type="expression" dxfId="35" priority="21">
      <formula>AND(NOT(ISBLANK(R4)), ISBLANK(AQ4))</formula>
    </cfRule>
  </conditionalFormatting>
  <dataValidations count="7">
    <dataValidation type="list" allowBlank="1" showInputMessage="1" sqref="Y4:Y6" xr:uid="{5B1B41C9-DDA5-47AA-9948-063EDB97BC44}">
      <formula1>"〇,請,見"</formula1>
    </dataValidation>
    <dataValidation type="list" allowBlank="1" showInputMessage="1" sqref="X4:X6" xr:uid="{1F70F753-25EA-45AF-B2C6-D367B86C2162}">
      <formula1>"〇,△"</formula1>
    </dataValidation>
    <dataValidation type="list" allowBlank="1" showInputMessage="1" sqref="J4:J6" xr:uid="{CB56DA8F-4463-44F7-868F-541E25E906BF}">
      <formula1>"〇,△,×"</formula1>
    </dataValidation>
    <dataValidation type="list" allowBlank="1" showInputMessage="1" sqref="I4:I6" xr:uid="{5404E268-DF66-4522-95D0-7AFF9D90B54F}">
      <formula1>"〇,発,×"</formula1>
    </dataValidation>
    <dataValidation type="list" allowBlank="1" showInputMessage="1" showErrorMessage="1" sqref="C13:C22" xr:uid="{73471F73-FA60-4585-9023-A5D5D44DCEB4}">
      <formula1>$L$4:$L$7</formula1>
    </dataValidation>
    <dataValidation type="list" allowBlank="1" showInputMessage="1" showErrorMessage="1" sqref="AP4:AP6" xr:uid="{4B29473F-3E17-43E9-9350-E38EF7258B58}">
      <formula1>"両◎方,仕〇先,取〇先"</formula1>
    </dataValidation>
    <dataValidation type="list" allowBlank="1" showInputMessage="1" showErrorMessage="1" sqref="D13:D22" xr:uid="{9055C53B-1CEC-4414-B159-A0BDF5E262E0}">
      <formula1>"〇,△,×"</formula1>
    </dataValidation>
  </dataValidation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6" id="{7BA06678-EC41-4DF9-B98E-3CF7E8FAE8DB}">
            <xm:f>SUMPRODUCT((C4='▶取引先&amp;仕入先'!D4:D54)*(OFFSET('▶取引先&amp;仕入先'!D4:D54,0,1)=45))&gt;0</xm:f>
            <x14:dxf>
              <fill>
                <patternFill>
                  <bgColor theme="7" tint="0.59996337778862885"/>
                </patternFill>
              </fill>
            </x14:dxf>
          </x14:cfRule>
          <xm:sqref>B4</xm:sqref>
        </x14:conditionalFormatting>
        <x14:conditionalFormatting xmlns:xm="http://schemas.microsoft.com/office/excel/2006/main">
          <x14:cfRule type="expression" priority="37" id="{444EEE52-6599-4D9D-BF43-1E5A37FB4E34}">
            <xm:f>SUMPRODUCT((C5='▶取引先&amp;仕入先'!D6:D56)*(OFFSET('▶取引先&amp;仕入先'!D6:D56,0,1)=45))&gt;0</xm:f>
            <x14:dxf>
              <fill>
                <patternFill>
                  <bgColor theme="7" tint="0.59996337778862885"/>
                </patternFill>
              </fill>
            </x14:dxf>
          </x14:cfRule>
          <xm:sqref>B5:B6</xm:sqref>
        </x14:conditionalFormatting>
        <x14:conditionalFormatting xmlns:xm="http://schemas.microsoft.com/office/excel/2006/main">
          <x14:cfRule type="expression" priority="22" id="{59611E74-2317-459A-B284-21898181ED97}">
            <xm:f>AND(C4&lt;&gt;"", ISERROR(MATCH(C4, '▶取引先&amp;仕入先'!$D:$D, 0)))</xm:f>
            <x14:dxf>
              <fill>
                <patternFill>
                  <bgColor rgb="FFFFFF00"/>
                </patternFill>
              </fill>
            </x14:dxf>
          </x14:cfRule>
          <xm:sqref>C4:C6 R4:R6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W54"/>
  <sheetViews>
    <sheetView showGridLines="0" view="pageBreakPreview" zoomScaleNormal="100" zoomScaleSheetLayoutView="100" workbookViewId="0">
      <selection activeCell="L22" sqref="L22"/>
    </sheetView>
  </sheetViews>
  <sheetFormatPr defaultRowHeight="18.75"/>
  <cols>
    <col min="1" max="1" width="2.25" customWidth="1"/>
    <col min="2" max="2" width="12.625" style="1" customWidth="1"/>
    <col min="3" max="3" width="14" style="1" customWidth="1"/>
    <col min="4" max="4" width="33.75" style="1" bestFit="1" customWidth="1"/>
    <col min="5" max="5" width="5.5" style="1" bestFit="1" customWidth="1"/>
    <col min="6" max="6" width="11.25" style="1" bestFit="1" customWidth="1"/>
    <col min="7" max="7" width="9.25" style="1" bestFit="1" customWidth="1"/>
    <col min="8" max="8" width="11.375" style="1" bestFit="1" customWidth="1"/>
    <col min="9" max="9" width="11.25" style="1" bestFit="1" customWidth="1"/>
    <col min="10" max="10" width="21.625" style="1" bestFit="1" customWidth="1"/>
    <col min="11" max="12" width="25.75" style="1" bestFit="1" customWidth="1"/>
    <col min="13" max="13" width="39.25" style="1" bestFit="1" customWidth="1"/>
    <col min="14" max="14" width="13.125" style="1" bestFit="1" customWidth="1"/>
    <col min="15" max="15" width="7.375" style="1" bestFit="1" customWidth="1"/>
    <col min="16" max="16" width="11.25" style="1" bestFit="1" customWidth="1"/>
    <col min="17" max="17" width="17.25" style="1" customWidth="1"/>
    <col min="18" max="18" width="3.625" style="12" customWidth="1"/>
    <col min="19" max="19" width="23.375" style="1" customWidth="1"/>
    <col min="20" max="20" width="12.5" style="1" bestFit="1" customWidth="1"/>
    <col min="21" max="21" width="14.625" style="1" customWidth="1"/>
    <col min="22" max="22" width="10.875" customWidth="1"/>
    <col min="23" max="23" width="2.25" customWidth="1"/>
  </cols>
  <sheetData>
    <row r="1" spans="1:23" ht="13.5" customHeight="1">
      <c r="A1" s="18"/>
      <c r="B1" s="172" t="s">
        <v>205</v>
      </c>
      <c r="C1" s="27"/>
      <c r="D1" s="27"/>
      <c r="E1" s="27"/>
      <c r="F1" s="27"/>
      <c r="G1" s="27"/>
      <c r="H1" s="27"/>
      <c r="I1" s="27"/>
      <c r="J1" s="27"/>
      <c r="K1" s="27"/>
      <c r="L1" s="27"/>
      <c r="M1" s="27"/>
      <c r="N1" s="27"/>
      <c r="O1" s="27"/>
      <c r="P1" s="27"/>
      <c r="Q1" s="27"/>
      <c r="R1" s="28"/>
      <c r="S1" s="27"/>
      <c r="T1" s="27"/>
      <c r="U1" s="27"/>
      <c r="V1" s="18"/>
      <c r="W1" s="18"/>
    </row>
    <row r="2" spans="1:23" ht="37.5" customHeight="1">
      <c r="A2" s="18"/>
      <c r="B2" s="549" t="s">
        <v>42</v>
      </c>
      <c r="C2" s="550"/>
      <c r="D2" s="550"/>
      <c r="E2" s="550"/>
      <c r="F2" s="550"/>
      <c r="G2" s="550"/>
      <c r="H2" s="549" t="s">
        <v>172</v>
      </c>
      <c r="I2" s="550"/>
      <c r="J2" s="550"/>
      <c r="K2" s="550"/>
      <c r="L2" s="550"/>
      <c r="M2" s="551"/>
      <c r="N2" s="552" t="s">
        <v>44</v>
      </c>
      <c r="O2" s="552"/>
      <c r="P2" s="552"/>
      <c r="Q2" s="552"/>
      <c r="R2" s="553" t="s">
        <v>2</v>
      </c>
      <c r="S2" s="552" t="s">
        <v>107</v>
      </c>
      <c r="T2" s="552"/>
      <c r="U2" s="552"/>
      <c r="V2" s="552"/>
      <c r="W2" s="18"/>
    </row>
    <row r="3" spans="1:23" ht="35.25" customHeight="1">
      <c r="A3" s="18"/>
      <c r="B3" s="121" t="s">
        <v>288</v>
      </c>
      <c r="C3" s="13" t="s">
        <v>61</v>
      </c>
      <c r="D3" s="13" t="s">
        <v>0</v>
      </c>
      <c r="E3" s="121" t="s">
        <v>118</v>
      </c>
      <c r="F3" s="13" t="s">
        <v>117</v>
      </c>
      <c r="G3" s="13" t="s">
        <v>9</v>
      </c>
      <c r="H3" s="9" t="s">
        <v>1</v>
      </c>
      <c r="I3" s="9" t="s">
        <v>4</v>
      </c>
      <c r="J3" s="116" t="s">
        <v>110</v>
      </c>
      <c r="K3" s="116" t="s">
        <v>263</v>
      </c>
      <c r="L3" s="116" t="s">
        <v>262</v>
      </c>
      <c r="M3" s="9" t="s">
        <v>34</v>
      </c>
      <c r="N3" s="14" t="s">
        <v>5</v>
      </c>
      <c r="O3" s="14" t="s">
        <v>40</v>
      </c>
      <c r="P3" s="14" t="s">
        <v>41</v>
      </c>
      <c r="Q3" s="14" t="s">
        <v>43</v>
      </c>
      <c r="R3" s="553"/>
      <c r="S3" s="114" t="s">
        <v>106</v>
      </c>
      <c r="T3" s="114" t="s">
        <v>108</v>
      </c>
      <c r="U3" s="114" t="s">
        <v>109</v>
      </c>
      <c r="V3" s="114" t="s">
        <v>122</v>
      </c>
      <c r="W3" s="18"/>
    </row>
    <row r="4" spans="1:23" s="16" customFormat="1" ht="34.5" customHeight="1">
      <c r="A4" s="171"/>
      <c r="B4" s="301" cm="1">
        <f t="array" ref="B4">IF(OR(C4="取引先", C4="取引先&amp;仕入先"), SUMPRODUCT(--(LEFT(C$4:C4, 3)="取引先")),
   IF(OR(C4="仕入先", C4="仕入先&amp;取引先"), SUMPRODUCT(--(LEFT(C$4:C4, 3)="仕入先")), ""))</f>
        <v>1</v>
      </c>
      <c r="C4" s="301" t="s">
        <v>7</v>
      </c>
      <c r="D4" s="301" t="s">
        <v>317</v>
      </c>
      <c r="E4" s="301">
        <v>60</v>
      </c>
      <c r="F4" s="302">
        <v>45383</v>
      </c>
      <c r="G4" s="303" t="s">
        <v>47</v>
      </c>
      <c r="H4" s="301" t="s">
        <v>356</v>
      </c>
      <c r="I4" s="301" t="s">
        <v>356</v>
      </c>
      <c r="J4" s="301"/>
      <c r="K4" s="301" t="s">
        <v>359</v>
      </c>
      <c r="L4" s="301"/>
      <c r="M4" s="301" t="s">
        <v>362</v>
      </c>
      <c r="N4" s="301"/>
      <c r="O4" s="304"/>
      <c r="P4" s="301"/>
      <c r="Q4" s="305" t="s">
        <v>45</v>
      </c>
      <c r="R4" s="306">
        <f>ROW()-3</f>
        <v>1</v>
      </c>
      <c r="S4" s="307"/>
      <c r="T4" s="307"/>
      <c r="U4" s="307"/>
      <c r="V4" s="308"/>
      <c r="W4" s="171"/>
    </row>
    <row r="5" spans="1:23" s="16" customFormat="1" ht="34.5" customHeight="1">
      <c r="A5" s="171"/>
      <c r="B5" s="301" cm="1">
        <f t="array" ref="B5">IF(OR(C5="取引先", C5="取引先&amp;仕入先"), SUMPRODUCT(--(LEFT(C$4:C5, 3)="取引先")),
   IF(OR(C5="仕入先", C5="仕入先&amp;取引先"), SUMPRODUCT(--(LEFT(C$4:C5, 3)="仕入先")), ""))</f>
        <v>2</v>
      </c>
      <c r="C5" s="301" t="s">
        <v>7</v>
      </c>
      <c r="D5" s="301" t="s">
        <v>314</v>
      </c>
      <c r="E5" s="301">
        <v>60</v>
      </c>
      <c r="F5" s="302">
        <v>45383</v>
      </c>
      <c r="G5" s="303" t="s">
        <v>48</v>
      </c>
      <c r="H5" s="301" t="s">
        <v>357</v>
      </c>
      <c r="I5" s="301" t="s">
        <v>357</v>
      </c>
      <c r="J5" s="301"/>
      <c r="K5" s="301" t="s">
        <v>360</v>
      </c>
      <c r="L5" s="301"/>
      <c r="M5" s="301" t="s">
        <v>378</v>
      </c>
      <c r="N5" s="301"/>
      <c r="O5" s="304"/>
      <c r="P5" s="301"/>
      <c r="Q5" s="305" t="s">
        <v>45</v>
      </c>
      <c r="R5" s="306">
        <f t="shared" ref="R5:R53" si="0">ROW()-3</f>
        <v>2</v>
      </c>
      <c r="S5" s="307"/>
      <c r="T5" s="307"/>
      <c r="U5" s="307"/>
      <c r="V5" s="308"/>
      <c r="W5" s="171"/>
    </row>
    <row r="6" spans="1:23" s="16" customFormat="1" ht="34.5" customHeight="1">
      <c r="A6" s="171"/>
      <c r="B6" s="301" cm="1">
        <f t="array" ref="B6">IF(OR(C6="取引先", C6="取引先&amp;仕入先"), SUMPRODUCT(--(LEFT(C$4:C6, 3)="取引先")),
   IF(OR(C6="仕入先", C6="仕入先&amp;取引先"), SUMPRODUCT(--(LEFT(C$4:C6, 3)="仕入先")), ""))</f>
        <v>3</v>
      </c>
      <c r="C6" s="301" t="s">
        <v>7</v>
      </c>
      <c r="D6" s="301" t="s">
        <v>318</v>
      </c>
      <c r="E6" s="301">
        <v>60</v>
      </c>
      <c r="F6" s="302">
        <v>45383</v>
      </c>
      <c r="G6" s="303" t="s">
        <v>47</v>
      </c>
      <c r="H6" s="301" t="s">
        <v>358</v>
      </c>
      <c r="I6" s="301" t="s">
        <v>358</v>
      </c>
      <c r="J6" s="301"/>
      <c r="K6" s="301" t="s">
        <v>361</v>
      </c>
      <c r="L6" s="301"/>
      <c r="M6" s="301" t="s">
        <v>362</v>
      </c>
      <c r="N6" s="301"/>
      <c r="O6" s="304"/>
      <c r="P6" s="301"/>
      <c r="Q6" s="305" t="s">
        <v>45</v>
      </c>
      <c r="R6" s="306">
        <f t="shared" si="0"/>
        <v>3</v>
      </c>
      <c r="S6" s="307"/>
      <c r="T6" s="307"/>
      <c r="U6" s="307"/>
      <c r="V6" s="308"/>
      <c r="W6" s="171"/>
    </row>
    <row r="7" spans="1:23" s="16" customFormat="1" ht="34.5" customHeight="1">
      <c r="A7" s="171"/>
      <c r="B7" s="301" cm="1">
        <f t="array" ref="B7">IF(OR(C7="取引先", C7="取引先&amp;仕入先"), SUMPRODUCT(--(LEFT(C$4:C7, 3)="取引先")),
   IF(OR(C7="仕入先", C7="仕入先&amp;取引先"), SUMPRODUCT(--(LEFT(C$4:C7, 3)="仕入先")), ""))</f>
        <v>1</v>
      </c>
      <c r="C7" s="301" t="s">
        <v>6</v>
      </c>
      <c r="D7" s="301" t="s">
        <v>324</v>
      </c>
      <c r="E7" s="301">
        <v>60</v>
      </c>
      <c r="F7" s="302">
        <v>45383</v>
      </c>
      <c r="G7" s="303" t="s">
        <v>47</v>
      </c>
      <c r="H7" s="301" t="s">
        <v>337</v>
      </c>
      <c r="I7" s="301" t="s">
        <v>337</v>
      </c>
      <c r="J7" s="301" t="s">
        <v>363</v>
      </c>
      <c r="K7" s="301"/>
      <c r="L7" s="301" t="s">
        <v>363</v>
      </c>
      <c r="M7" s="301" t="s">
        <v>362</v>
      </c>
      <c r="N7" s="301"/>
      <c r="O7" s="304"/>
      <c r="P7" s="301"/>
      <c r="Q7" s="305" t="s">
        <v>45</v>
      </c>
      <c r="R7" s="306">
        <f t="shared" si="0"/>
        <v>4</v>
      </c>
      <c r="S7" s="307" t="s">
        <v>331</v>
      </c>
      <c r="T7" s="307" t="s">
        <v>336</v>
      </c>
      <c r="U7" s="307"/>
      <c r="V7" s="308"/>
      <c r="W7" s="171"/>
    </row>
    <row r="8" spans="1:23" s="16" customFormat="1" ht="34.5" customHeight="1">
      <c r="A8" s="171"/>
      <c r="B8" s="301" cm="1">
        <f t="array" ref="B8">IF(OR(C8="取引先", C8="取引先&amp;仕入先"), SUMPRODUCT(--(LEFT(C$4:C8, 3)="取引先")),
   IF(OR(C8="仕入先", C8="仕入先&amp;取引先"), SUMPRODUCT(--(LEFT(C$4:C8, 3)="仕入先")), ""))</f>
        <v>2</v>
      </c>
      <c r="C8" s="301" t="s">
        <v>6</v>
      </c>
      <c r="D8" s="301" t="s">
        <v>325</v>
      </c>
      <c r="E8" s="301">
        <v>45</v>
      </c>
      <c r="F8" s="302">
        <v>45383</v>
      </c>
      <c r="G8" s="303" t="s">
        <v>47</v>
      </c>
      <c r="H8" s="301" t="s">
        <v>338</v>
      </c>
      <c r="I8" s="301" t="s">
        <v>338</v>
      </c>
      <c r="J8" s="301" t="s">
        <v>364</v>
      </c>
      <c r="K8" s="301"/>
      <c r="L8" s="301" t="s">
        <v>364</v>
      </c>
      <c r="M8" s="301" t="s">
        <v>380</v>
      </c>
      <c r="N8" s="301"/>
      <c r="O8" s="304"/>
      <c r="P8" s="309"/>
      <c r="Q8" s="305" t="s">
        <v>45</v>
      </c>
      <c r="R8" s="306">
        <f t="shared" si="0"/>
        <v>5</v>
      </c>
      <c r="S8" s="310" t="s">
        <v>332</v>
      </c>
      <c r="T8" s="307" t="s">
        <v>336</v>
      </c>
      <c r="U8" s="307"/>
      <c r="V8" s="308"/>
      <c r="W8" s="171"/>
    </row>
    <row r="9" spans="1:23" s="16" customFormat="1" ht="34.5" customHeight="1">
      <c r="A9" s="171"/>
      <c r="B9" s="301" cm="1">
        <f t="array" ref="B9">IF(OR(C9="取引先", C9="取引先&amp;仕入先"), SUMPRODUCT(--(LEFT(C$4:C9, 3)="取引先")),
   IF(OR(C9="仕入先", C9="仕入先&amp;取引先"), SUMPRODUCT(--(LEFT(C$4:C9, 3)="仕入先")), ""))</f>
        <v>3</v>
      </c>
      <c r="C9" s="301" t="s">
        <v>6</v>
      </c>
      <c r="D9" s="301" t="s">
        <v>326</v>
      </c>
      <c r="E9" s="301">
        <v>45</v>
      </c>
      <c r="F9" s="302">
        <v>45383</v>
      </c>
      <c r="G9" s="303" t="s">
        <v>47</v>
      </c>
      <c r="H9" s="301" t="s">
        <v>339</v>
      </c>
      <c r="I9" s="301" t="s">
        <v>339</v>
      </c>
      <c r="J9" s="301" t="s">
        <v>365</v>
      </c>
      <c r="K9" s="301"/>
      <c r="L9" s="301" t="s">
        <v>365</v>
      </c>
      <c r="M9" s="301" t="s">
        <v>362</v>
      </c>
      <c r="N9" s="301"/>
      <c r="O9" s="304"/>
      <c r="P9" s="309"/>
      <c r="Q9" s="305" t="s">
        <v>45</v>
      </c>
      <c r="R9" s="306">
        <f t="shared" si="0"/>
        <v>6</v>
      </c>
      <c r="S9" s="310" t="s">
        <v>333</v>
      </c>
      <c r="T9" s="307" t="s">
        <v>336</v>
      </c>
      <c r="U9" s="307"/>
      <c r="V9" s="308"/>
      <c r="W9" s="171"/>
    </row>
    <row r="10" spans="1:23" s="16" customFormat="1" ht="34.5" customHeight="1">
      <c r="A10" s="171"/>
      <c r="B10" s="301" cm="1">
        <f t="array" ref="B10">IF(OR(C10="取引先", C10="取引先&amp;仕入先"), SUMPRODUCT(--(LEFT(C$4:C10, 3)="取引先")),
   IF(OR(C10="仕入先", C10="仕入先&amp;取引先"), SUMPRODUCT(--(LEFT(C$4:C10, 3)="仕入先")), ""))</f>
        <v>4</v>
      </c>
      <c r="C10" s="301" t="s">
        <v>6</v>
      </c>
      <c r="D10" s="301" t="s">
        <v>327</v>
      </c>
      <c r="E10" s="301">
        <v>60</v>
      </c>
      <c r="F10" s="302">
        <v>45383</v>
      </c>
      <c r="G10" s="303" t="s">
        <v>47</v>
      </c>
      <c r="H10" s="301" t="s">
        <v>340</v>
      </c>
      <c r="I10" s="301" t="s">
        <v>352</v>
      </c>
      <c r="J10" s="301" t="s">
        <v>366</v>
      </c>
      <c r="K10" s="301"/>
      <c r="L10" s="301" t="s">
        <v>366</v>
      </c>
      <c r="M10" s="301" t="s">
        <v>381</v>
      </c>
      <c r="N10" s="301"/>
      <c r="O10" s="304"/>
      <c r="P10" s="309"/>
      <c r="Q10" s="305" t="s">
        <v>45</v>
      </c>
      <c r="R10" s="306">
        <f t="shared" si="0"/>
        <v>7</v>
      </c>
      <c r="S10" s="307" t="s">
        <v>334</v>
      </c>
      <c r="T10" s="307" t="s">
        <v>336</v>
      </c>
      <c r="U10" s="307"/>
      <c r="V10" s="308"/>
      <c r="W10" s="171"/>
    </row>
    <row r="11" spans="1:23" s="16" customFormat="1" ht="34.5" customHeight="1">
      <c r="A11" s="171"/>
      <c r="B11" s="301" cm="1">
        <f t="array" ref="B11">IF(OR(C11="取引先", C11="取引先&amp;仕入先"), SUMPRODUCT(--(LEFT(C$4:C11, 3)="取引先")),
   IF(OR(C11="仕入先", C11="仕入先&amp;取引先"), SUMPRODUCT(--(LEFT(C$4:C11, 3)="仕入先")), ""))</f>
        <v>4</v>
      </c>
      <c r="C11" s="301" t="s">
        <v>7</v>
      </c>
      <c r="D11" s="301" t="s">
        <v>319</v>
      </c>
      <c r="E11" s="301">
        <v>30</v>
      </c>
      <c r="F11" s="303">
        <v>45413</v>
      </c>
      <c r="G11" s="303" t="s">
        <v>48</v>
      </c>
      <c r="H11" s="301" t="s">
        <v>341</v>
      </c>
      <c r="I11" s="301" t="s">
        <v>353</v>
      </c>
      <c r="J11" s="301"/>
      <c r="K11" s="311" t="s">
        <v>367</v>
      </c>
      <c r="L11" s="301"/>
      <c r="M11" s="301" t="s">
        <v>385</v>
      </c>
      <c r="N11" s="301"/>
      <c r="O11" s="304"/>
      <c r="P11" s="301"/>
      <c r="Q11" s="305" t="s">
        <v>45</v>
      </c>
      <c r="R11" s="306">
        <f t="shared" si="0"/>
        <v>8</v>
      </c>
      <c r="S11" s="307"/>
      <c r="T11" s="307"/>
      <c r="U11" s="307"/>
      <c r="V11" s="308"/>
      <c r="W11" s="171"/>
    </row>
    <row r="12" spans="1:23" s="16" customFormat="1" ht="34.5" customHeight="1">
      <c r="A12" s="171"/>
      <c r="B12" s="301" cm="1">
        <f t="array" ref="B12">IF(OR(C12="取引先", C12="取引先&amp;仕入先"), SUMPRODUCT(--(LEFT(C$4:C12, 3)="取引先")),
   IF(OR(C12="仕入先", C12="仕入先&amp;取引先"), SUMPRODUCT(--(LEFT(C$4:C12, 3)="仕入先")), ""))</f>
        <v>5</v>
      </c>
      <c r="C12" s="301" t="s">
        <v>6</v>
      </c>
      <c r="D12" s="301" t="s">
        <v>328</v>
      </c>
      <c r="E12" s="301">
        <v>60</v>
      </c>
      <c r="F12" s="303">
        <v>45413</v>
      </c>
      <c r="G12" s="303" t="s">
        <v>47</v>
      </c>
      <c r="H12" s="303" t="s">
        <v>342</v>
      </c>
      <c r="I12" s="303" t="s">
        <v>354</v>
      </c>
      <c r="J12" s="301" t="s">
        <v>371</v>
      </c>
      <c r="K12" s="301"/>
      <c r="L12" s="301" t="s">
        <v>371</v>
      </c>
      <c r="M12" s="312" t="s">
        <v>386</v>
      </c>
      <c r="N12" s="301"/>
      <c r="O12" s="304"/>
      <c r="P12" s="301"/>
      <c r="Q12" s="305" t="s">
        <v>45</v>
      </c>
      <c r="R12" s="306">
        <f t="shared" si="0"/>
        <v>9</v>
      </c>
      <c r="S12" s="310" t="s">
        <v>335</v>
      </c>
      <c r="T12" s="307" t="s">
        <v>336</v>
      </c>
      <c r="U12" s="307"/>
      <c r="V12" s="308"/>
      <c r="W12" s="171"/>
    </row>
    <row r="13" spans="1:23" ht="34.5" customHeight="1">
      <c r="A13" s="18"/>
      <c r="B13" s="301" cm="1">
        <f t="array" ref="B13">IF(OR(C13="取引先", C13="取引先&amp;仕入先"), SUMPRODUCT(--(LEFT(C$4:C13, 3)="取引先")),
   IF(OR(C13="仕入先", C13="仕入先&amp;取引先"), SUMPRODUCT(--(LEFT(C$4:C13, 3)="仕入先")), ""))</f>
        <v>6</v>
      </c>
      <c r="C13" s="301" t="s">
        <v>6</v>
      </c>
      <c r="D13" s="301" t="s">
        <v>329</v>
      </c>
      <c r="E13" s="301">
        <v>60</v>
      </c>
      <c r="F13" s="302">
        <v>45444</v>
      </c>
      <c r="G13" s="303" t="s">
        <v>47</v>
      </c>
      <c r="H13" s="301" t="s">
        <v>343</v>
      </c>
      <c r="I13" s="301" t="s">
        <v>355</v>
      </c>
      <c r="J13" s="301" t="s">
        <v>372</v>
      </c>
      <c r="K13" s="301"/>
      <c r="L13" s="301" t="s">
        <v>372</v>
      </c>
      <c r="M13" s="301" t="s">
        <v>387</v>
      </c>
      <c r="N13" s="301"/>
      <c r="O13" s="304"/>
      <c r="P13" s="301"/>
      <c r="Q13" s="305" t="s">
        <v>45</v>
      </c>
      <c r="R13" s="306">
        <f t="shared" si="0"/>
        <v>10</v>
      </c>
      <c r="S13" s="307"/>
      <c r="T13" s="307"/>
      <c r="U13" s="307"/>
      <c r="V13" s="313"/>
      <c r="W13" s="18"/>
    </row>
    <row r="14" spans="1:23" ht="34.5" customHeight="1">
      <c r="A14" s="18"/>
      <c r="B14" s="301" cm="1">
        <f t="array" ref="B14">IF(OR(C14="取引先", C14="取引先&amp;仕入先"), SUMPRODUCT(--(LEFT(C$4:C14, 3)="取引先")),
   IF(OR(C14="仕入先", C14="仕入先&amp;取引先"), SUMPRODUCT(--(LEFT(C$4:C14, 3)="仕入先")), ""))</f>
        <v>5</v>
      </c>
      <c r="C14" s="301" t="s">
        <v>418</v>
      </c>
      <c r="D14" s="301" t="s">
        <v>320</v>
      </c>
      <c r="E14" s="301">
        <v>60</v>
      </c>
      <c r="F14" s="302">
        <v>45444</v>
      </c>
      <c r="G14" s="303" t="s">
        <v>47</v>
      </c>
      <c r="H14" s="301" t="s">
        <v>344</v>
      </c>
      <c r="I14" s="301" t="s">
        <v>344</v>
      </c>
      <c r="J14" s="301"/>
      <c r="K14" s="301" t="s">
        <v>368</v>
      </c>
      <c r="L14" s="301"/>
      <c r="M14" s="301" t="s">
        <v>388</v>
      </c>
      <c r="N14" s="301"/>
      <c r="O14" s="304"/>
      <c r="P14" s="301"/>
      <c r="Q14" s="305" t="s">
        <v>45</v>
      </c>
      <c r="R14" s="306">
        <f t="shared" si="0"/>
        <v>11</v>
      </c>
      <c r="S14" s="307"/>
      <c r="T14" s="307"/>
      <c r="U14" s="307"/>
      <c r="V14" s="310"/>
      <c r="W14" s="18"/>
    </row>
    <row r="15" spans="1:23" ht="34.5" customHeight="1">
      <c r="A15" s="18"/>
      <c r="B15" s="301" cm="1">
        <f t="array" ref="B15">IF(OR(C15="取引先", C15="取引先&amp;仕入先"), SUMPRODUCT(--(LEFT(C$4:C15, 3)="取引先")),
   IF(OR(C15="仕入先", C15="仕入先&amp;取引先"), SUMPRODUCT(--(LEFT(C$4:C15, 3)="仕入先")), ""))</f>
        <v>7</v>
      </c>
      <c r="C15" s="301" t="s">
        <v>419</v>
      </c>
      <c r="D15" s="301" t="s">
        <v>316</v>
      </c>
      <c r="E15" s="301">
        <v>60</v>
      </c>
      <c r="F15" s="302">
        <v>45444</v>
      </c>
      <c r="G15" s="303" t="s">
        <v>47</v>
      </c>
      <c r="H15" s="301" t="s">
        <v>345</v>
      </c>
      <c r="I15" s="301" t="s">
        <v>345</v>
      </c>
      <c r="J15" s="301" t="s">
        <v>373</v>
      </c>
      <c r="K15" s="301"/>
      <c r="L15" s="301" t="s">
        <v>373</v>
      </c>
      <c r="M15" s="301" t="s">
        <v>362</v>
      </c>
      <c r="N15" s="301"/>
      <c r="O15" s="304"/>
      <c r="P15" s="301"/>
      <c r="Q15" s="305" t="s">
        <v>45</v>
      </c>
      <c r="R15" s="306">
        <f t="shared" si="0"/>
        <v>12</v>
      </c>
      <c r="S15" s="307"/>
      <c r="T15" s="307"/>
      <c r="U15" s="307"/>
      <c r="V15" s="313"/>
      <c r="W15" s="18"/>
    </row>
    <row r="16" spans="1:23" ht="34.5" customHeight="1">
      <c r="A16" s="18"/>
      <c r="B16" s="301" cm="1">
        <f t="array" ref="B16">IF(OR(C16="取引先", C16="取引先&amp;仕入先"), SUMPRODUCT(--(LEFT(C$4:C16, 3)="取引先")),
   IF(OR(C16="仕入先", C16="仕入先&amp;取引先"), SUMPRODUCT(--(LEFT(C$4:C16, 3)="仕入先")), ""))</f>
        <v>8</v>
      </c>
      <c r="C16" s="301" t="s">
        <v>6</v>
      </c>
      <c r="D16" s="301" t="s">
        <v>312</v>
      </c>
      <c r="E16" s="301">
        <v>60</v>
      </c>
      <c r="F16" s="302">
        <v>45444</v>
      </c>
      <c r="G16" s="303" t="s">
        <v>47</v>
      </c>
      <c r="H16" s="301" t="s">
        <v>346</v>
      </c>
      <c r="I16" s="301" t="s">
        <v>346</v>
      </c>
      <c r="J16" s="301" t="s">
        <v>374</v>
      </c>
      <c r="K16" s="301"/>
      <c r="L16" s="301" t="s">
        <v>374</v>
      </c>
      <c r="M16" s="301" t="s">
        <v>384</v>
      </c>
      <c r="N16" s="301"/>
      <c r="O16" s="304"/>
      <c r="P16" s="301"/>
      <c r="Q16" s="305" t="s">
        <v>45</v>
      </c>
      <c r="R16" s="306">
        <f t="shared" si="0"/>
        <v>13</v>
      </c>
      <c r="S16" s="307"/>
      <c r="T16" s="307"/>
      <c r="U16" s="307"/>
      <c r="V16" s="313"/>
      <c r="W16" s="18"/>
    </row>
    <row r="17" spans="1:23" ht="34.5" customHeight="1">
      <c r="A17" s="18"/>
      <c r="B17" s="301" cm="1">
        <f t="array" ref="B17">IF(OR(C17="取引先", C17="取引先&amp;仕入先"), SUMPRODUCT(--(LEFT(C$4:C17, 3)="取引先")),
   IF(OR(C17="仕入先", C17="仕入先&amp;取引先"), SUMPRODUCT(--(LEFT(C$4:C17, 3)="仕入先")), ""))</f>
        <v>9</v>
      </c>
      <c r="C17" s="301" t="s">
        <v>6</v>
      </c>
      <c r="D17" s="301" t="s">
        <v>315</v>
      </c>
      <c r="E17" s="301">
        <v>60</v>
      </c>
      <c r="F17" s="302">
        <v>45444</v>
      </c>
      <c r="G17" s="303" t="s">
        <v>47</v>
      </c>
      <c r="H17" s="301" t="s">
        <v>347</v>
      </c>
      <c r="I17" s="301" t="s">
        <v>347</v>
      </c>
      <c r="J17" s="301" t="s">
        <v>375</v>
      </c>
      <c r="K17" s="301"/>
      <c r="L17" s="301" t="s">
        <v>375</v>
      </c>
      <c r="M17" s="301" t="s">
        <v>383</v>
      </c>
      <c r="N17" s="301"/>
      <c r="O17" s="304"/>
      <c r="P17" s="309"/>
      <c r="Q17" s="305" t="s">
        <v>45</v>
      </c>
      <c r="R17" s="306">
        <f t="shared" si="0"/>
        <v>14</v>
      </c>
      <c r="S17" s="307"/>
      <c r="T17" s="307"/>
      <c r="U17" s="307"/>
      <c r="V17" s="313"/>
      <c r="W17" s="18"/>
    </row>
    <row r="18" spans="1:23" ht="34.5" customHeight="1">
      <c r="A18" s="18"/>
      <c r="B18" s="301" cm="1">
        <f t="array" ref="B18">IF(OR(C18="取引先", C18="取引先&amp;仕入先"), SUMPRODUCT(--(LEFT(C$4:C18, 3)="取引先")),
   IF(OR(C18="仕入先", C18="仕入先&amp;取引先"), SUMPRODUCT(--(LEFT(C$4:C18, 3)="仕入先")), ""))</f>
        <v>6</v>
      </c>
      <c r="C18" s="301" t="s">
        <v>7</v>
      </c>
      <c r="D18" s="314" t="s">
        <v>321</v>
      </c>
      <c r="E18" s="301">
        <v>60</v>
      </c>
      <c r="F18" s="315">
        <v>45474</v>
      </c>
      <c r="G18" s="303" t="s">
        <v>47</v>
      </c>
      <c r="H18" s="301" t="s">
        <v>348</v>
      </c>
      <c r="I18" s="301" t="s">
        <v>348</v>
      </c>
      <c r="J18" s="301"/>
      <c r="K18" s="301" t="s">
        <v>369</v>
      </c>
      <c r="L18" s="301"/>
      <c r="M18" s="301" t="s">
        <v>382</v>
      </c>
      <c r="N18" s="301"/>
      <c r="O18" s="304"/>
      <c r="P18" s="301"/>
      <c r="Q18" s="305" t="s">
        <v>45</v>
      </c>
      <c r="R18" s="306">
        <f t="shared" si="0"/>
        <v>15</v>
      </c>
      <c r="S18" s="307"/>
      <c r="T18" s="307"/>
      <c r="U18" s="307"/>
      <c r="V18" s="313"/>
      <c r="W18" s="18"/>
    </row>
    <row r="19" spans="1:23" ht="34.5" customHeight="1">
      <c r="A19" s="18"/>
      <c r="B19" s="301" cm="1">
        <f t="array" ref="B19">IF(OR(C19="取引先", C19="取引先&amp;仕入先"), SUMPRODUCT(--(LEFT(C$4:C19, 3)="取引先")),
   IF(OR(C19="仕入先", C19="仕入先&amp;取引先"), SUMPRODUCT(--(LEFT(C$4:C19, 3)="仕入先")), ""))</f>
        <v>10</v>
      </c>
      <c r="C19" s="301" t="s">
        <v>6</v>
      </c>
      <c r="D19" s="301" t="s">
        <v>313</v>
      </c>
      <c r="E19" s="301">
        <v>60</v>
      </c>
      <c r="F19" s="315">
        <v>45474</v>
      </c>
      <c r="G19" s="303" t="s">
        <v>47</v>
      </c>
      <c r="H19" s="301" t="s">
        <v>349</v>
      </c>
      <c r="I19" s="301" t="s">
        <v>349</v>
      </c>
      <c r="J19" s="301" t="s">
        <v>376</v>
      </c>
      <c r="K19" s="301"/>
      <c r="L19" s="301" t="s">
        <v>376</v>
      </c>
      <c r="M19" s="301" t="s">
        <v>362</v>
      </c>
      <c r="N19" s="301"/>
      <c r="O19" s="304"/>
      <c r="P19" s="309"/>
      <c r="Q19" s="305" t="s">
        <v>45</v>
      </c>
      <c r="R19" s="306">
        <f t="shared" si="0"/>
        <v>16</v>
      </c>
      <c r="S19" s="307"/>
      <c r="T19" s="307"/>
      <c r="U19" s="307"/>
      <c r="V19" s="313"/>
      <c r="W19" s="18"/>
    </row>
    <row r="20" spans="1:23" ht="34.5" customHeight="1">
      <c r="A20" s="18"/>
      <c r="B20" s="301" cm="1">
        <f t="array" ref="B20">IF(OR(C20="取引先", C20="取引先&amp;仕入先"), SUMPRODUCT(--(LEFT(C$4:C20, 3)="取引先")),
   IF(OR(C20="仕入先", C20="仕入先&amp;取引先"), SUMPRODUCT(--(LEFT(C$4:C20, 3)="仕入先")), ""))</f>
        <v>11</v>
      </c>
      <c r="C20" s="301" t="s">
        <v>6</v>
      </c>
      <c r="D20" s="301" t="s">
        <v>330</v>
      </c>
      <c r="E20" s="301">
        <v>60</v>
      </c>
      <c r="F20" s="315">
        <v>45474</v>
      </c>
      <c r="G20" s="303" t="s">
        <v>47</v>
      </c>
      <c r="H20" s="301" t="s">
        <v>350</v>
      </c>
      <c r="I20" s="301" t="s">
        <v>350</v>
      </c>
      <c r="J20" s="301" t="s">
        <v>377</v>
      </c>
      <c r="K20" s="301"/>
      <c r="L20" s="301" t="s">
        <v>377</v>
      </c>
      <c r="M20" s="301" t="s">
        <v>379</v>
      </c>
      <c r="N20" s="301"/>
      <c r="O20" s="304"/>
      <c r="P20" s="301"/>
      <c r="Q20" s="305" t="s">
        <v>45</v>
      </c>
      <c r="R20" s="306">
        <f t="shared" si="0"/>
        <v>17</v>
      </c>
      <c r="S20" s="307"/>
      <c r="T20" s="307"/>
      <c r="U20" s="307"/>
      <c r="V20" s="316" t="s">
        <v>3</v>
      </c>
      <c r="W20" s="18"/>
    </row>
    <row r="21" spans="1:23" ht="34.5" customHeight="1">
      <c r="A21" s="18"/>
      <c r="B21" s="301" cm="1">
        <f t="array" ref="B21">IF(OR(C21="取引先", C21="取引先&amp;仕入先"), SUMPRODUCT(--(LEFT(C$4:C21, 3)="取引先")),
   IF(OR(C21="仕入先", C21="仕入先&amp;取引先"), SUMPRODUCT(--(LEFT(C$4:C21, 3)="仕入先")), ""))</f>
        <v>7</v>
      </c>
      <c r="C21" s="301" t="s">
        <v>7</v>
      </c>
      <c r="D21" s="301" t="s">
        <v>322</v>
      </c>
      <c r="E21" s="301">
        <v>60</v>
      </c>
      <c r="F21" s="315">
        <v>45474</v>
      </c>
      <c r="G21" s="303" t="s">
        <v>47</v>
      </c>
      <c r="H21" s="301" t="s">
        <v>351</v>
      </c>
      <c r="I21" s="301" t="s">
        <v>351</v>
      </c>
      <c r="J21" s="301"/>
      <c r="K21" s="301" t="s">
        <v>370</v>
      </c>
      <c r="L21" s="301"/>
      <c r="M21" s="301" t="s">
        <v>362</v>
      </c>
      <c r="N21" s="301"/>
      <c r="O21" s="304"/>
      <c r="P21" s="301"/>
      <c r="Q21" s="305" t="s">
        <v>45</v>
      </c>
      <c r="R21" s="306">
        <f t="shared" si="0"/>
        <v>18</v>
      </c>
      <c r="S21" s="307"/>
      <c r="T21" s="307"/>
      <c r="U21" s="307"/>
      <c r="V21" s="313"/>
      <c r="W21" s="18"/>
    </row>
    <row r="22" spans="1:23" ht="34.5" customHeight="1">
      <c r="A22" s="18"/>
      <c r="B22" s="301" cm="1">
        <f t="array" ref="B22">IF(OR(C22="取引先", C22="取引先&amp;仕入先"), SUMPRODUCT(--(LEFT(C$4:C22, 3)="取引先")),
   IF(OR(C22="仕入先", C22="仕入先&amp;取引先"), SUMPRODUCT(--(LEFT(C$4:C22, 3)="仕入先")), ""))</f>
        <v>8</v>
      </c>
      <c r="C22" s="301" t="s">
        <v>7</v>
      </c>
      <c r="D22" s="301" t="s">
        <v>428</v>
      </c>
      <c r="E22" s="301">
        <v>60</v>
      </c>
      <c r="F22" s="315"/>
      <c r="G22" s="303" t="s">
        <v>8</v>
      </c>
      <c r="H22" s="301"/>
      <c r="I22" s="301"/>
      <c r="J22" s="301"/>
      <c r="K22" s="301"/>
      <c r="L22" s="301"/>
      <c r="M22" s="301"/>
      <c r="N22" s="301"/>
      <c r="O22" s="317"/>
      <c r="P22" s="301"/>
      <c r="Q22" s="305" t="s">
        <v>45</v>
      </c>
      <c r="R22" s="306">
        <f t="shared" si="0"/>
        <v>19</v>
      </c>
      <c r="S22" s="307"/>
      <c r="T22" s="307"/>
      <c r="U22" s="307"/>
      <c r="V22" s="313"/>
      <c r="W22" s="18"/>
    </row>
    <row r="23" spans="1:23" ht="34.5" customHeight="1">
      <c r="A23" s="18"/>
      <c r="B23" s="301" cm="1">
        <f t="array" ref="B23">IF(OR(C23="取引先", C23="取引先&amp;仕入先"), SUMPRODUCT(--(LEFT(C$4:C23, 3)="取引先")),
   IF(OR(C23="仕入先", C23="仕入先&amp;取引先"), SUMPRODUCT(--(LEFT(C$4:C23, 3)="仕入先")), ""))</f>
        <v>12</v>
      </c>
      <c r="C23" s="301" t="s">
        <v>6</v>
      </c>
      <c r="D23" s="301" t="s">
        <v>427</v>
      </c>
      <c r="E23" s="301"/>
      <c r="F23" s="315"/>
      <c r="G23" s="303"/>
      <c r="H23" s="301"/>
      <c r="I23" s="301"/>
      <c r="J23" s="301"/>
      <c r="K23" s="301"/>
      <c r="L23" s="301"/>
      <c r="M23" s="301"/>
      <c r="N23" s="301"/>
      <c r="O23" s="317"/>
      <c r="P23" s="301"/>
      <c r="Q23" s="305" t="s">
        <v>45</v>
      </c>
      <c r="R23" s="306">
        <f t="shared" si="0"/>
        <v>20</v>
      </c>
      <c r="S23" s="307"/>
      <c r="T23" s="307"/>
      <c r="U23" s="307"/>
      <c r="V23" s="313"/>
      <c r="W23" s="18"/>
    </row>
    <row r="24" spans="1:23" ht="34.5" customHeight="1">
      <c r="A24" s="18"/>
      <c r="B24" s="10" t="str" cm="1">
        <f t="array" ref="B24">IF(OR(C24="取引先", C24="取引先&amp;仕入先"), SUMPRODUCT(--(LEFT(C$4:C24, 3)="取引先")),
   IF(OR(C24="仕入先", C24="仕入先&amp;取引先"), SUMPRODUCT(--(LEFT(C$4:C24, 3)="仕入先")), ""))</f>
        <v/>
      </c>
      <c r="C24" s="10"/>
      <c r="D24" s="10"/>
      <c r="E24" s="10"/>
      <c r="F24" s="120"/>
      <c r="G24" s="11"/>
      <c r="H24" s="10"/>
      <c r="I24" s="10"/>
      <c r="J24" s="10"/>
      <c r="K24" s="10"/>
      <c r="L24" s="10"/>
      <c r="M24" s="10"/>
      <c r="N24" s="10"/>
      <c r="O24" s="17"/>
      <c r="P24" s="10"/>
      <c r="Q24" s="15" t="s">
        <v>45</v>
      </c>
      <c r="R24" s="115">
        <f t="shared" si="0"/>
        <v>21</v>
      </c>
      <c r="S24" s="112"/>
      <c r="T24" s="112"/>
      <c r="U24" s="112"/>
      <c r="V24" s="117"/>
      <c r="W24" s="18"/>
    </row>
    <row r="25" spans="1:23" ht="34.5" customHeight="1">
      <c r="A25" s="18"/>
      <c r="B25" s="10" t="str" cm="1">
        <f t="array" ref="B25">IF(OR(C25="取引先", C25="取引先&amp;仕入先"), SUMPRODUCT(--(LEFT(C$4:C25, 3)="取引先")),
   IF(OR(C25="仕入先", C25="仕入先&amp;取引先"), SUMPRODUCT(--(LEFT(C$4:C25, 3)="仕入先")), ""))</f>
        <v/>
      </c>
      <c r="C25" s="10"/>
      <c r="D25" s="10"/>
      <c r="E25" s="10"/>
      <c r="F25" s="120"/>
      <c r="G25" s="11"/>
      <c r="H25" s="10"/>
      <c r="I25" s="10"/>
      <c r="J25" s="10"/>
      <c r="K25" s="10"/>
      <c r="L25" s="10"/>
      <c r="M25" s="10"/>
      <c r="N25" s="10"/>
      <c r="O25" s="17"/>
      <c r="P25" s="10"/>
      <c r="Q25" s="15" t="s">
        <v>45</v>
      </c>
      <c r="R25" s="115">
        <f t="shared" si="0"/>
        <v>22</v>
      </c>
      <c r="S25" s="112"/>
      <c r="T25" s="112"/>
      <c r="U25" s="112"/>
      <c r="V25" s="117"/>
      <c r="W25" s="18"/>
    </row>
    <row r="26" spans="1:23" ht="34.5" customHeight="1">
      <c r="A26" s="18"/>
      <c r="B26" s="10" t="str" cm="1">
        <f t="array" ref="B26">IF(OR(C26="取引先", C26="取引先&amp;仕入先"), SUMPRODUCT(--(LEFT(C$4:C26, 3)="取引先")),
   IF(OR(C26="仕入先", C26="仕入先&amp;取引先"), SUMPRODUCT(--(LEFT(C$4:C26, 3)="仕入先")), ""))</f>
        <v/>
      </c>
      <c r="C26" s="10"/>
      <c r="D26" s="10"/>
      <c r="E26" s="10"/>
      <c r="F26" s="120"/>
      <c r="G26" s="11"/>
      <c r="H26" s="10"/>
      <c r="I26" s="10"/>
      <c r="J26" s="10"/>
      <c r="K26" s="10"/>
      <c r="L26" s="10"/>
      <c r="M26" s="10"/>
      <c r="N26" s="10"/>
      <c r="O26" s="17"/>
      <c r="P26" s="10"/>
      <c r="Q26" s="15" t="s">
        <v>45</v>
      </c>
      <c r="R26" s="115">
        <f t="shared" si="0"/>
        <v>23</v>
      </c>
      <c r="S26" s="112"/>
      <c r="T26" s="112"/>
      <c r="U26" s="112"/>
      <c r="V26" s="117"/>
      <c r="W26" s="18"/>
    </row>
    <row r="27" spans="1:23" ht="34.5" customHeight="1">
      <c r="A27" s="18"/>
      <c r="B27" s="10" t="str" cm="1">
        <f t="array" ref="B27">IF(OR(C27="取引先", C27="取引先&amp;仕入先"), SUMPRODUCT(--(LEFT(C$4:C27, 3)="取引先")),
   IF(OR(C27="仕入先", C27="仕入先&amp;取引先"), SUMPRODUCT(--(LEFT(C$4:C27, 3)="仕入先")), ""))</f>
        <v/>
      </c>
      <c r="C27" s="10"/>
      <c r="D27" s="10"/>
      <c r="E27" s="10"/>
      <c r="F27" s="120"/>
      <c r="G27" s="11"/>
      <c r="H27" s="10"/>
      <c r="I27" s="10"/>
      <c r="J27" s="10"/>
      <c r="K27" s="10"/>
      <c r="L27" s="10"/>
      <c r="M27" s="10"/>
      <c r="N27" s="10"/>
      <c r="O27" s="17"/>
      <c r="P27" s="10"/>
      <c r="Q27" s="15" t="s">
        <v>45</v>
      </c>
      <c r="R27" s="115">
        <f t="shared" si="0"/>
        <v>24</v>
      </c>
      <c r="S27" s="112"/>
      <c r="T27" s="112"/>
      <c r="U27" s="112"/>
      <c r="V27" s="117"/>
      <c r="W27" s="18"/>
    </row>
    <row r="28" spans="1:23" ht="34.5" customHeight="1">
      <c r="A28" s="18"/>
      <c r="B28" s="10" t="str" cm="1">
        <f t="array" ref="B28">IF(OR(C28="取引先", C28="取引先&amp;仕入先"), SUMPRODUCT(--(LEFT(C$4:C28, 3)="取引先")),
   IF(OR(C28="仕入先", C28="仕入先&amp;取引先"), SUMPRODUCT(--(LEFT(C$4:C28, 3)="仕入先")), ""))</f>
        <v/>
      </c>
      <c r="C28" s="10"/>
      <c r="D28" s="10"/>
      <c r="E28" s="10"/>
      <c r="F28" s="120"/>
      <c r="G28" s="11"/>
      <c r="H28" s="10"/>
      <c r="I28" s="10"/>
      <c r="J28" s="10"/>
      <c r="K28" s="10"/>
      <c r="L28" s="10"/>
      <c r="M28" s="10"/>
      <c r="N28" s="10"/>
      <c r="O28" s="17"/>
      <c r="P28" s="10"/>
      <c r="Q28" s="15" t="s">
        <v>45</v>
      </c>
      <c r="R28" s="115">
        <f t="shared" si="0"/>
        <v>25</v>
      </c>
      <c r="S28" s="112"/>
      <c r="T28" s="112"/>
      <c r="U28" s="112"/>
      <c r="V28" s="117"/>
      <c r="W28" s="18"/>
    </row>
    <row r="29" spans="1:23" ht="34.5" customHeight="1">
      <c r="A29" s="18"/>
      <c r="B29" s="10" t="str" cm="1">
        <f t="array" ref="B29">IF(OR(C29="取引先", C29="取引先&amp;仕入先"), SUMPRODUCT(--(LEFT(C$4:C29, 3)="取引先")),
   IF(OR(C29="仕入先", C29="仕入先&amp;取引先"), SUMPRODUCT(--(LEFT(C$4:C29, 3)="仕入先")), ""))</f>
        <v/>
      </c>
      <c r="C29" s="10"/>
      <c r="D29" s="10"/>
      <c r="E29" s="10"/>
      <c r="F29" s="120"/>
      <c r="G29" s="11"/>
      <c r="H29" s="10"/>
      <c r="I29" s="10"/>
      <c r="J29" s="10"/>
      <c r="K29" s="10"/>
      <c r="L29" s="10"/>
      <c r="M29" s="10"/>
      <c r="N29" s="10"/>
      <c r="O29" s="17"/>
      <c r="P29" s="10"/>
      <c r="Q29" s="15" t="s">
        <v>45</v>
      </c>
      <c r="R29" s="115">
        <f t="shared" si="0"/>
        <v>26</v>
      </c>
      <c r="S29" s="112"/>
      <c r="T29" s="112"/>
      <c r="U29" s="112"/>
      <c r="V29" s="140" t="s">
        <v>3</v>
      </c>
      <c r="W29" s="18"/>
    </row>
    <row r="30" spans="1:23" ht="34.5" customHeight="1">
      <c r="A30" s="18"/>
      <c r="B30" s="10" t="str" cm="1">
        <f t="array" ref="B30">IF(OR(C30="取引先", C30="取引先&amp;仕入先"), SUMPRODUCT(--(LEFT(C$4:C30, 3)="取引先")),
   IF(OR(C30="仕入先", C30="仕入先&amp;取引先"), SUMPRODUCT(--(LEFT(C$4:C30, 3)="仕入先")), ""))</f>
        <v/>
      </c>
      <c r="C30" s="10"/>
      <c r="D30" s="10"/>
      <c r="E30" s="10"/>
      <c r="F30" s="120"/>
      <c r="G30" s="11"/>
      <c r="H30" s="10"/>
      <c r="I30" s="10"/>
      <c r="J30" s="10"/>
      <c r="K30" s="10"/>
      <c r="L30" s="10"/>
      <c r="M30" s="10"/>
      <c r="N30" s="10"/>
      <c r="O30" s="17"/>
      <c r="P30" s="10"/>
      <c r="Q30" s="15" t="s">
        <v>45</v>
      </c>
      <c r="R30" s="115">
        <f t="shared" si="0"/>
        <v>27</v>
      </c>
      <c r="S30" s="112"/>
      <c r="T30" s="112"/>
      <c r="U30" s="112"/>
      <c r="V30" s="117"/>
      <c r="W30" s="18"/>
    </row>
    <row r="31" spans="1:23" ht="34.5" customHeight="1">
      <c r="A31" s="18"/>
      <c r="B31" s="10" t="str" cm="1">
        <f t="array" ref="B31">IF(OR(C31="取引先", C31="取引先&amp;仕入先"), SUMPRODUCT(--(LEFT(C$4:C31, 3)="取引先")),
   IF(OR(C31="仕入先", C31="仕入先&amp;取引先"), SUMPRODUCT(--(LEFT(C$4:C31, 3)="仕入先")), ""))</f>
        <v/>
      </c>
      <c r="C31" s="10"/>
      <c r="D31" s="10"/>
      <c r="E31" s="10"/>
      <c r="F31" s="120"/>
      <c r="G31" s="11"/>
      <c r="H31" s="10"/>
      <c r="I31" s="10"/>
      <c r="J31" s="10"/>
      <c r="K31" s="10"/>
      <c r="L31" s="10"/>
      <c r="M31" s="10"/>
      <c r="N31" s="10"/>
      <c r="O31" s="17"/>
      <c r="P31" s="10"/>
      <c r="Q31" s="15" t="s">
        <v>45</v>
      </c>
      <c r="R31" s="115">
        <f t="shared" si="0"/>
        <v>28</v>
      </c>
      <c r="S31" s="112"/>
      <c r="T31" s="112"/>
      <c r="U31" s="112"/>
      <c r="V31" s="117"/>
      <c r="W31" s="18"/>
    </row>
    <row r="32" spans="1:23" ht="34.5" customHeight="1">
      <c r="A32" s="18"/>
      <c r="B32" s="10" t="str" cm="1">
        <f t="array" ref="B32">IF(OR(C32="取引先", C32="取引先&amp;仕入先"), SUMPRODUCT(--(LEFT(C$4:C32, 3)="取引先")),
   IF(OR(C32="仕入先", C32="仕入先&amp;取引先"), SUMPRODUCT(--(LEFT(C$4:C32, 3)="仕入先")), ""))</f>
        <v/>
      </c>
      <c r="C32" s="10"/>
      <c r="D32" s="10"/>
      <c r="E32" s="10"/>
      <c r="F32" s="120"/>
      <c r="G32" s="11"/>
      <c r="H32" s="10"/>
      <c r="I32" s="10"/>
      <c r="J32" s="10"/>
      <c r="K32" s="10"/>
      <c r="L32" s="10"/>
      <c r="M32" s="10"/>
      <c r="N32" s="10"/>
      <c r="O32" s="17"/>
      <c r="P32" s="10"/>
      <c r="Q32" s="15" t="s">
        <v>45</v>
      </c>
      <c r="R32" s="115">
        <f t="shared" si="0"/>
        <v>29</v>
      </c>
      <c r="S32" s="112"/>
      <c r="T32" s="112"/>
      <c r="U32" s="112"/>
      <c r="V32" s="117"/>
      <c r="W32" s="18"/>
    </row>
    <row r="33" spans="1:23" ht="34.5" customHeight="1">
      <c r="A33" s="18"/>
      <c r="B33" s="10" t="str" cm="1">
        <f t="array" ref="B33">IF(OR(C33="取引先", C33="取引先&amp;仕入先"), SUMPRODUCT(--(LEFT(C$4:C33, 3)="取引先")),
   IF(OR(C33="仕入先", C33="仕入先&amp;取引先"), SUMPRODUCT(--(LEFT(C$4:C33, 3)="仕入先")), ""))</f>
        <v/>
      </c>
      <c r="C33" s="10"/>
      <c r="D33" s="10"/>
      <c r="E33" s="10"/>
      <c r="F33" s="120"/>
      <c r="G33" s="11"/>
      <c r="H33" s="10"/>
      <c r="I33" s="10"/>
      <c r="J33" s="10"/>
      <c r="K33" s="10"/>
      <c r="L33" s="10"/>
      <c r="M33" s="10"/>
      <c r="N33" s="10"/>
      <c r="O33" s="17"/>
      <c r="P33" s="10"/>
      <c r="Q33" s="15" t="s">
        <v>45</v>
      </c>
      <c r="R33" s="115">
        <f t="shared" si="0"/>
        <v>30</v>
      </c>
      <c r="S33" s="112"/>
      <c r="T33" s="112"/>
      <c r="U33" s="112"/>
      <c r="V33" s="117"/>
      <c r="W33" s="18"/>
    </row>
    <row r="34" spans="1:23" ht="34.5" customHeight="1">
      <c r="A34" s="18"/>
      <c r="B34" s="10" t="str" cm="1">
        <f t="array" ref="B34">IF(OR(C34="取引先", C34="取引先&amp;仕入先"), SUMPRODUCT(--(LEFT(C$4:C34, 3)="取引先")),
   IF(OR(C34="仕入先", C34="仕入先&amp;取引先"), SUMPRODUCT(--(LEFT(C$4:C34, 3)="仕入先")), ""))</f>
        <v/>
      </c>
      <c r="C34" s="10"/>
      <c r="D34" s="10"/>
      <c r="E34" s="10"/>
      <c r="F34" s="120"/>
      <c r="G34" s="11"/>
      <c r="H34" s="10"/>
      <c r="I34" s="10"/>
      <c r="J34" s="10"/>
      <c r="K34" s="10"/>
      <c r="L34" s="10"/>
      <c r="M34" s="10"/>
      <c r="N34" s="10"/>
      <c r="O34" s="17"/>
      <c r="P34" s="10"/>
      <c r="Q34" s="15" t="s">
        <v>45</v>
      </c>
      <c r="R34" s="115">
        <f t="shared" si="0"/>
        <v>31</v>
      </c>
      <c r="S34" s="112"/>
      <c r="T34" s="112"/>
      <c r="U34" s="112"/>
      <c r="V34" s="117"/>
      <c r="W34" s="18"/>
    </row>
    <row r="35" spans="1:23" ht="34.5" customHeight="1">
      <c r="A35" s="18"/>
      <c r="B35" s="10" t="str" cm="1">
        <f t="array" ref="B35">IF(OR(C35="取引先", C35="取引先&amp;仕入先"), SUMPRODUCT(--(LEFT(C$4:C35, 3)="取引先")),
   IF(OR(C35="仕入先", C35="仕入先&amp;取引先"), SUMPRODUCT(--(LEFT(C$4:C35, 3)="仕入先")), ""))</f>
        <v/>
      </c>
      <c r="C35" s="10"/>
      <c r="D35" s="10"/>
      <c r="E35" s="10"/>
      <c r="F35" s="120"/>
      <c r="G35" s="11"/>
      <c r="H35" s="10"/>
      <c r="I35" s="10"/>
      <c r="J35" s="10"/>
      <c r="K35" s="10"/>
      <c r="L35" s="10"/>
      <c r="M35" s="10"/>
      <c r="N35" s="10"/>
      <c r="O35" s="17"/>
      <c r="P35" s="10"/>
      <c r="Q35" s="15" t="s">
        <v>45</v>
      </c>
      <c r="R35" s="115">
        <f t="shared" si="0"/>
        <v>32</v>
      </c>
      <c r="S35" s="112"/>
      <c r="T35" s="112"/>
      <c r="U35" s="112"/>
      <c r="V35" s="117"/>
      <c r="W35" s="18"/>
    </row>
    <row r="36" spans="1:23" ht="34.5" customHeight="1">
      <c r="A36" s="18"/>
      <c r="B36" s="10" t="str" cm="1">
        <f t="array" ref="B36">IF(OR(C36="取引先", C36="取引先&amp;仕入先"), SUMPRODUCT(--(LEFT(C$4:C36, 3)="取引先")),
   IF(OR(C36="仕入先", C36="仕入先&amp;取引先"), SUMPRODUCT(--(LEFT(C$4:C36, 3)="仕入先")), ""))</f>
        <v/>
      </c>
      <c r="C36" s="10"/>
      <c r="D36" s="10"/>
      <c r="E36" s="10"/>
      <c r="F36" s="120"/>
      <c r="G36" s="11"/>
      <c r="H36" s="10"/>
      <c r="I36" s="10"/>
      <c r="J36" s="10"/>
      <c r="K36" s="10"/>
      <c r="L36" s="10"/>
      <c r="M36" s="10"/>
      <c r="N36" s="10"/>
      <c r="O36" s="17"/>
      <c r="P36" s="10"/>
      <c r="Q36" s="15" t="s">
        <v>45</v>
      </c>
      <c r="R36" s="115">
        <f t="shared" si="0"/>
        <v>33</v>
      </c>
      <c r="S36" s="112"/>
      <c r="T36" s="112"/>
      <c r="U36" s="112"/>
      <c r="V36" s="117"/>
      <c r="W36" s="18"/>
    </row>
    <row r="37" spans="1:23" ht="34.5" customHeight="1">
      <c r="A37" s="18"/>
      <c r="B37" s="10" t="str" cm="1">
        <f t="array" ref="B37">IF(OR(C37="取引先", C37="取引先&amp;仕入先"), SUMPRODUCT(--(LEFT(C$4:C37, 3)="取引先")),
   IF(OR(C37="仕入先", C37="仕入先&amp;取引先"), SUMPRODUCT(--(LEFT(C$4:C37, 3)="仕入先")), ""))</f>
        <v/>
      </c>
      <c r="C37" s="10"/>
      <c r="D37" s="10"/>
      <c r="E37" s="10"/>
      <c r="F37" s="120"/>
      <c r="G37" s="11"/>
      <c r="H37" s="10"/>
      <c r="I37" s="10"/>
      <c r="J37" s="10"/>
      <c r="K37" s="10"/>
      <c r="L37" s="10"/>
      <c r="M37" s="10"/>
      <c r="N37" s="10"/>
      <c r="O37" s="17"/>
      <c r="P37" s="10"/>
      <c r="Q37" s="15" t="s">
        <v>45</v>
      </c>
      <c r="R37" s="115">
        <f t="shared" si="0"/>
        <v>34</v>
      </c>
      <c r="S37" s="112"/>
      <c r="T37" s="112"/>
      <c r="U37" s="112"/>
      <c r="V37" s="117"/>
      <c r="W37" s="18"/>
    </row>
    <row r="38" spans="1:23" ht="34.5" customHeight="1">
      <c r="A38" s="18"/>
      <c r="B38" s="10" t="str" cm="1">
        <f t="array" ref="B38">IF(OR(C38="取引先", C38="取引先&amp;仕入先"), SUMPRODUCT(--(LEFT(C$4:C38, 3)="取引先")),
   IF(OR(C38="仕入先", C38="仕入先&amp;取引先"), SUMPRODUCT(--(LEFT(C$4:C38, 3)="仕入先")), ""))</f>
        <v/>
      </c>
      <c r="C38" s="10"/>
      <c r="D38" s="10"/>
      <c r="E38" s="10"/>
      <c r="F38" s="120"/>
      <c r="G38" s="11"/>
      <c r="H38" s="10"/>
      <c r="I38" s="10"/>
      <c r="J38" s="10"/>
      <c r="K38" s="10"/>
      <c r="L38" s="10"/>
      <c r="M38" s="10"/>
      <c r="N38" s="10"/>
      <c r="O38" s="17"/>
      <c r="P38" s="10"/>
      <c r="Q38" s="15" t="s">
        <v>45</v>
      </c>
      <c r="R38" s="115">
        <f t="shared" si="0"/>
        <v>35</v>
      </c>
      <c r="S38" s="112"/>
      <c r="T38" s="112"/>
      <c r="U38" s="112"/>
      <c r="V38" s="117"/>
      <c r="W38" s="18"/>
    </row>
    <row r="39" spans="1:23" ht="34.5" customHeight="1">
      <c r="A39" s="18"/>
      <c r="B39" s="10" t="str" cm="1">
        <f t="array" ref="B39">IF(OR(C39="取引先", C39="取引先&amp;仕入先"), SUMPRODUCT(--(LEFT(C$4:C39, 3)="取引先")),
   IF(OR(C39="仕入先", C39="仕入先&amp;取引先"), SUMPRODUCT(--(LEFT(C$4:C39, 3)="仕入先")), ""))</f>
        <v/>
      </c>
      <c r="C39" s="10"/>
      <c r="D39" s="10"/>
      <c r="E39" s="10"/>
      <c r="F39" s="120"/>
      <c r="G39" s="11"/>
      <c r="H39" s="10"/>
      <c r="I39" s="10"/>
      <c r="J39" s="10"/>
      <c r="K39" s="10"/>
      <c r="L39" s="10"/>
      <c r="M39" s="10"/>
      <c r="N39" s="10"/>
      <c r="O39" s="17"/>
      <c r="P39" s="10"/>
      <c r="Q39" s="15" t="s">
        <v>45</v>
      </c>
      <c r="R39" s="115">
        <f t="shared" si="0"/>
        <v>36</v>
      </c>
      <c r="S39" s="112"/>
      <c r="T39" s="112"/>
      <c r="U39" s="112"/>
      <c r="V39" s="117"/>
      <c r="W39" s="18"/>
    </row>
    <row r="40" spans="1:23" ht="34.5" customHeight="1">
      <c r="A40" s="18"/>
      <c r="B40" s="10" t="str" cm="1">
        <f t="array" ref="B40">IF(OR(C40="取引先", C40="取引先&amp;仕入先"), SUMPRODUCT(--(LEFT(C$4:C40, 3)="取引先")),
   IF(OR(C40="仕入先", C40="仕入先&amp;取引先"), SUMPRODUCT(--(LEFT(C$4:C40, 3)="仕入先")), ""))</f>
        <v/>
      </c>
      <c r="C40" s="10"/>
      <c r="D40" s="10"/>
      <c r="E40" s="10"/>
      <c r="F40" s="120"/>
      <c r="G40" s="11"/>
      <c r="H40" s="10"/>
      <c r="I40" s="10"/>
      <c r="J40" s="10"/>
      <c r="K40" s="10"/>
      <c r="L40" s="10"/>
      <c r="M40" s="10"/>
      <c r="N40" s="10"/>
      <c r="O40" s="17"/>
      <c r="P40" s="10"/>
      <c r="Q40" s="15" t="s">
        <v>45</v>
      </c>
      <c r="R40" s="115">
        <f t="shared" si="0"/>
        <v>37</v>
      </c>
      <c r="S40" s="112"/>
      <c r="T40" s="112"/>
      <c r="U40" s="112"/>
      <c r="V40" s="117"/>
      <c r="W40" s="18"/>
    </row>
    <row r="41" spans="1:23" ht="34.5" customHeight="1">
      <c r="A41" s="18"/>
      <c r="B41" s="10" t="str" cm="1">
        <f t="array" ref="B41">IF(OR(C41="取引先", C41="取引先&amp;仕入先"), SUMPRODUCT(--(LEFT(C$4:C41, 3)="取引先")),
   IF(OR(C41="仕入先", C41="仕入先&amp;取引先"), SUMPRODUCT(--(LEFT(C$4:C41, 3)="仕入先")), ""))</f>
        <v/>
      </c>
      <c r="C41" s="10"/>
      <c r="D41" s="10"/>
      <c r="E41" s="10"/>
      <c r="F41" s="120"/>
      <c r="G41" s="11"/>
      <c r="H41" s="10"/>
      <c r="I41" s="10"/>
      <c r="J41" s="10"/>
      <c r="K41" s="10"/>
      <c r="L41" s="10"/>
      <c r="M41" s="10"/>
      <c r="N41" s="10"/>
      <c r="O41" s="17"/>
      <c r="P41" s="10"/>
      <c r="Q41" s="15" t="s">
        <v>45</v>
      </c>
      <c r="R41" s="115">
        <f t="shared" si="0"/>
        <v>38</v>
      </c>
      <c r="S41" s="112"/>
      <c r="T41" s="112"/>
      <c r="U41" s="112"/>
      <c r="V41" s="117"/>
      <c r="W41" s="18"/>
    </row>
    <row r="42" spans="1:23" ht="34.5" customHeight="1">
      <c r="A42" s="18"/>
      <c r="B42" s="10" t="str" cm="1">
        <f t="array" ref="B42">IF(OR(C42="取引先", C42="取引先&amp;仕入先"), SUMPRODUCT(--(LEFT(C$4:C42, 3)="取引先")),
   IF(OR(C42="仕入先", C42="仕入先&amp;取引先"), SUMPRODUCT(--(LEFT(C$4:C42, 3)="仕入先")), ""))</f>
        <v/>
      </c>
      <c r="C42" s="10"/>
      <c r="D42" s="10"/>
      <c r="E42" s="10"/>
      <c r="F42" s="120"/>
      <c r="G42" s="11"/>
      <c r="H42" s="10"/>
      <c r="I42" s="10"/>
      <c r="J42" s="10"/>
      <c r="K42" s="10"/>
      <c r="L42" s="10"/>
      <c r="M42" s="10"/>
      <c r="N42" s="10"/>
      <c r="O42" s="17"/>
      <c r="P42" s="10"/>
      <c r="Q42" s="15" t="s">
        <v>45</v>
      </c>
      <c r="R42" s="115">
        <f t="shared" si="0"/>
        <v>39</v>
      </c>
      <c r="S42" s="112"/>
      <c r="T42" s="112"/>
      <c r="U42" s="112"/>
      <c r="V42" s="140" t="s">
        <v>3</v>
      </c>
      <c r="W42" s="18"/>
    </row>
    <row r="43" spans="1:23" ht="34.5" customHeight="1">
      <c r="A43" s="18"/>
      <c r="B43" s="10" t="str" cm="1">
        <f t="array" ref="B43">IF(OR(C43="取引先", C43="取引先&amp;仕入先"), SUMPRODUCT(--(LEFT(C$4:C43, 3)="取引先")),
   IF(OR(C43="仕入先", C43="仕入先&amp;取引先"), SUMPRODUCT(--(LEFT(C$4:C43, 3)="仕入先")), ""))</f>
        <v/>
      </c>
      <c r="C43" s="10"/>
      <c r="D43" s="10"/>
      <c r="E43" s="10"/>
      <c r="F43" s="120"/>
      <c r="G43" s="11"/>
      <c r="H43" s="10"/>
      <c r="I43" s="10"/>
      <c r="J43" s="10"/>
      <c r="K43" s="10"/>
      <c r="L43" s="10"/>
      <c r="M43" s="10"/>
      <c r="N43" s="10"/>
      <c r="O43" s="17"/>
      <c r="P43" s="10"/>
      <c r="Q43" s="15" t="s">
        <v>45</v>
      </c>
      <c r="R43" s="115">
        <f t="shared" si="0"/>
        <v>40</v>
      </c>
      <c r="S43" s="112"/>
      <c r="T43" s="112"/>
      <c r="U43" s="112"/>
      <c r="V43" s="117"/>
      <c r="W43" s="18"/>
    </row>
    <row r="44" spans="1:23" ht="34.5" customHeight="1">
      <c r="A44" s="18"/>
      <c r="B44" s="10" t="str" cm="1">
        <f t="array" ref="B44">IF(OR(C44="取引先", C44="取引先&amp;仕入先"), SUMPRODUCT(--(LEFT(C$4:C44, 3)="取引先")),
   IF(OR(C44="仕入先", C44="仕入先&amp;取引先"), SUMPRODUCT(--(LEFT(C$4:C44, 3)="仕入先")), ""))</f>
        <v/>
      </c>
      <c r="C44" s="10"/>
      <c r="D44" s="10"/>
      <c r="E44" s="10"/>
      <c r="F44" s="120"/>
      <c r="G44" s="11"/>
      <c r="H44" s="10"/>
      <c r="I44" s="10"/>
      <c r="J44" s="10"/>
      <c r="K44" s="10"/>
      <c r="L44" s="10"/>
      <c r="M44" s="10"/>
      <c r="N44" s="10"/>
      <c r="O44" s="17"/>
      <c r="P44" s="10"/>
      <c r="Q44" s="15" t="s">
        <v>45</v>
      </c>
      <c r="R44" s="115">
        <f t="shared" si="0"/>
        <v>41</v>
      </c>
      <c r="S44" s="112"/>
      <c r="T44" s="112"/>
      <c r="U44" s="112"/>
      <c r="V44" s="117"/>
      <c r="W44" s="18"/>
    </row>
    <row r="45" spans="1:23" ht="34.5" customHeight="1">
      <c r="A45" s="18"/>
      <c r="B45" s="10" t="str" cm="1">
        <f t="array" ref="B45">IF(OR(C45="取引先", C45="取引先&amp;仕入先"), SUMPRODUCT(--(LEFT(C$4:C45, 3)="取引先")),
   IF(OR(C45="仕入先", C45="仕入先&amp;取引先"), SUMPRODUCT(--(LEFT(C$4:C45, 3)="仕入先")), ""))</f>
        <v/>
      </c>
      <c r="C45" s="10"/>
      <c r="D45" s="10"/>
      <c r="E45" s="10"/>
      <c r="F45" s="120"/>
      <c r="G45" s="11"/>
      <c r="H45" s="10"/>
      <c r="I45" s="10"/>
      <c r="J45" s="10"/>
      <c r="K45" s="10"/>
      <c r="L45" s="10"/>
      <c r="M45" s="10"/>
      <c r="N45" s="10"/>
      <c r="O45" s="17"/>
      <c r="P45" s="10"/>
      <c r="Q45" s="15" t="s">
        <v>45</v>
      </c>
      <c r="R45" s="115">
        <f t="shared" si="0"/>
        <v>42</v>
      </c>
      <c r="S45" s="112"/>
      <c r="T45" s="112"/>
      <c r="U45" s="112"/>
      <c r="V45" s="117"/>
      <c r="W45" s="18"/>
    </row>
    <row r="46" spans="1:23" ht="34.5" customHeight="1">
      <c r="A46" s="18"/>
      <c r="B46" s="10" t="str" cm="1">
        <f t="array" ref="B46">IF(OR(C46="取引先", C46="取引先&amp;仕入先"), SUMPRODUCT(--(LEFT(C$4:C46, 3)="取引先")),
   IF(OR(C46="仕入先", C46="仕入先&amp;取引先"), SUMPRODUCT(--(LEFT(C$4:C46, 3)="仕入先")), ""))</f>
        <v/>
      </c>
      <c r="C46" s="10"/>
      <c r="D46" s="10"/>
      <c r="E46" s="10"/>
      <c r="F46" s="120"/>
      <c r="G46" s="11"/>
      <c r="H46" s="10"/>
      <c r="I46" s="10"/>
      <c r="J46" s="10"/>
      <c r="K46" s="10"/>
      <c r="L46" s="10"/>
      <c r="M46" s="10"/>
      <c r="N46" s="10"/>
      <c r="O46" s="17"/>
      <c r="P46" s="10"/>
      <c r="Q46" s="15" t="s">
        <v>45</v>
      </c>
      <c r="R46" s="115">
        <f t="shared" si="0"/>
        <v>43</v>
      </c>
      <c r="S46" s="112"/>
      <c r="T46" s="112"/>
      <c r="U46" s="112"/>
      <c r="V46" s="117"/>
      <c r="W46" s="18"/>
    </row>
    <row r="47" spans="1:23" ht="34.5" customHeight="1">
      <c r="A47" s="18"/>
      <c r="B47" s="10" t="str" cm="1">
        <f t="array" ref="B47">IF(OR(C47="取引先", C47="取引先&amp;仕入先"), SUMPRODUCT(--(LEFT(C$4:C47, 3)="取引先")),
   IF(OR(C47="仕入先", C47="仕入先&amp;取引先"), SUMPRODUCT(--(LEFT(C$4:C47, 3)="仕入先")), ""))</f>
        <v/>
      </c>
      <c r="C47" s="10"/>
      <c r="D47" s="10"/>
      <c r="E47" s="10"/>
      <c r="F47" s="120"/>
      <c r="G47" s="11"/>
      <c r="H47" s="10"/>
      <c r="I47" s="10"/>
      <c r="J47" s="10"/>
      <c r="K47" s="10"/>
      <c r="L47" s="10"/>
      <c r="M47" s="10"/>
      <c r="N47" s="10"/>
      <c r="O47" s="17"/>
      <c r="P47" s="10"/>
      <c r="Q47" s="15" t="s">
        <v>45</v>
      </c>
      <c r="R47" s="115">
        <f t="shared" si="0"/>
        <v>44</v>
      </c>
      <c r="S47" s="112"/>
      <c r="T47" s="112"/>
      <c r="U47" s="112"/>
      <c r="V47" s="117"/>
      <c r="W47" s="18"/>
    </row>
    <row r="48" spans="1:23" ht="34.5" customHeight="1">
      <c r="A48" s="18"/>
      <c r="B48" s="10" t="str" cm="1">
        <f t="array" ref="B48">IF(OR(C48="取引先", C48="取引先&amp;仕入先"), SUMPRODUCT(--(LEFT(C$4:C48, 3)="取引先")),
   IF(OR(C48="仕入先", C48="仕入先&amp;取引先"), SUMPRODUCT(--(LEFT(C$4:C48, 3)="仕入先")), ""))</f>
        <v/>
      </c>
      <c r="C48" s="10"/>
      <c r="D48" s="10"/>
      <c r="E48" s="10"/>
      <c r="F48" s="120"/>
      <c r="G48" s="11"/>
      <c r="H48" s="10"/>
      <c r="I48" s="10"/>
      <c r="J48" s="10"/>
      <c r="K48" s="10"/>
      <c r="L48" s="10"/>
      <c r="M48" s="10"/>
      <c r="N48" s="10"/>
      <c r="O48" s="17"/>
      <c r="P48" s="10"/>
      <c r="Q48" s="15" t="s">
        <v>45</v>
      </c>
      <c r="R48" s="115">
        <f t="shared" si="0"/>
        <v>45</v>
      </c>
      <c r="S48" s="112"/>
      <c r="T48" s="112"/>
      <c r="U48" s="112"/>
      <c r="V48" s="140" t="s">
        <v>3</v>
      </c>
      <c r="W48" s="18"/>
    </row>
    <row r="49" spans="1:23" ht="34.5" customHeight="1">
      <c r="A49" s="18"/>
      <c r="B49" s="10" t="str" cm="1">
        <f t="array" ref="B49">IF(OR(C49="取引先", C49="取引先&amp;仕入先"), SUMPRODUCT(--(LEFT(C$4:C49, 3)="取引先")),
   IF(OR(C49="仕入先", C49="仕入先&amp;取引先"), SUMPRODUCT(--(LEFT(C$4:C49, 3)="仕入先")), ""))</f>
        <v/>
      </c>
      <c r="C49" s="10"/>
      <c r="D49" s="10"/>
      <c r="E49" s="10"/>
      <c r="F49" s="120"/>
      <c r="G49" s="11"/>
      <c r="H49" s="10"/>
      <c r="I49" s="10"/>
      <c r="J49" s="10"/>
      <c r="K49" s="10"/>
      <c r="L49" s="10"/>
      <c r="M49" s="10"/>
      <c r="N49" s="10"/>
      <c r="O49" s="17"/>
      <c r="P49" s="10"/>
      <c r="Q49" s="15" t="s">
        <v>45</v>
      </c>
      <c r="R49" s="115">
        <f t="shared" si="0"/>
        <v>46</v>
      </c>
      <c r="S49" s="112"/>
      <c r="T49" s="112"/>
      <c r="U49" s="112"/>
      <c r="V49" s="117"/>
      <c r="W49" s="18"/>
    </row>
    <row r="50" spans="1:23" ht="34.5" customHeight="1">
      <c r="A50" s="18"/>
      <c r="B50" s="10" t="str" cm="1">
        <f t="array" ref="B50">IF(OR(C50="取引先", C50="取引先&amp;仕入先"), SUMPRODUCT(--(LEFT(C$4:C50, 3)="取引先")),
   IF(OR(C50="仕入先", C50="仕入先&amp;取引先"), SUMPRODUCT(--(LEFT(C$4:C50, 3)="仕入先")), ""))</f>
        <v/>
      </c>
      <c r="C50" s="10"/>
      <c r="D50" s="10"/>
      <c r="E50" s="10"/>
      <c r="F50" s="120"/>
      <c r="G50" s="11"/>
      <c r="H50" s="10"/>
      <c r="I50" s="10"/>
      <c r="J50" s="10"/>
      <c r="K50" s="10"/>
      <c r="L50" s="10"/>
      <c r="M50" s="10"/>
      <c r="N50" s="10"/>
      <c r="O50" s="17"/>
      <c r="P50" s="10"/>
      <c r="Q50" s="15" t="s">
        <v>45</v>
      </c>
      <c r="R50" s="115">
        <f t="shared" si="0"/>
        <v>47</v>
      </c>
      <c r="S50" s="112"/>
      <c r="T50" s="112"/>
      <c r="U50" s="112"/>
      <c r="V50" s="117"/>
      <c r="W50" s="18"/>
    </row>
    <row r="51" spans="1:23" ht="34.5" customHeight="1">
      <c r="A51" s="18"/>
      <c r="B51" s="10" t="str" cm="1">
        <f t="array" ref="B51">IF(OR(C51="取引先", C51="取引先&amp;仕入先"), SUMPRODUCT(--(LEFT(C$4:C51, 3)="取引先")),
   IF(OR(C51="仕入先", C51="仕入先&amp;取引先"), SUMPRODUCT(--(LEFT(C$4:C51, 3)="仕入先")), ""))</f>
        <v/>
      </c>
      <c r="C51" s="10"/>
      <c r="D51" s="10"/>
      <c r="E51" s="10"/>
      <c r="F51" s="120"/>
      <c r="G51" s="11"/>
      <c r="H51" s="10"/>
      <c r="I51" s="10"/>
      <c r="J51" s="10"/>
      <c r="K51" s="10"/>
      <c r="L51" s="10"/>
      <c r="M51" s="10"/>
      <c r="N51" s="10"/>
      <c r="O51" s="17"/>
      <c r="P51" s="10"/>
      <c r="Q51" s="15" t="s">
        <v>45</v>
      </c>
      <c r="R51" s="115">
        <f t="shared" si="0"/>
        <v>48</v>
      </c>
      <c r="S51" s="112"/>
      <c r="T51" s="112"/>
      <c r="U51" s="112"/>
      <c r="V51" s="117"/>
      <c r="W51" s="18"/>
    </row>
    <row r="52" spans="1:23" ht="34.5" customHeight="1">
      <c r="A52" s="18"/>
      <c r="B52" s="10" t="str" cm="1">
        <f t="array" ref="B52">IF(OR(C52="取引先", C52="取引先&amp;仕入先"), SUMPRODUCT(--(LEFT(C$4:C52, 3)="取引先")),
   IF(OR(C52="仕入先", C52="仕入先&amp;取引先"), SUMPRODUCT(--(LEFT(C$4:C52, 3)="仕入先")), ""))</f>
        <v/>
      </c>
      <c r="C52" s="10"/>
      <c r="D52" s="10"/>
      <c r="E52" s="10"/>
      <c r="F52" s="120"/>
      <c r="G52" s="11"/>
      <c r="H52" s="10"/>
      <c r="I52" s="10"/>
      <c r="J52" s="10"/>
      <c r="K52" s="10"/>
      <c r="L52" s="10"/>
      <c r="M52" s="10"/>
      <c r="N52" s="10"/>
      <c r="O52" s="17"/>
      <c r="P52" s="10"/>
      <c r="Q52" s="15" t="s">
        <v>45</v>
      </c>
      <c r="R52" s="115">
        <f t="shared" si="0"/>
        <v>49</v>
      </c>
      <c r="S52" s="112"/>
      <c r="T52" s="112"/>
      <c r="U52" s="112"/>
      <c r="V52" s="117"/>
      <c r="W52" s="18"/>
    </row>
    <row r="53" spans="1:23" ht="34.5" customHeight="1">
      <c r="A53" s="18"/>
      <c r="B53" s="10" t="str" cm="1">
        <f t="array" ref="B53">IF(OR(C53="取引先", C53="取引先&amp;仕入先"), SUMPRODUCT(--(LEFT(C$4:C53, 3)="取引先")),
   IF(OR(C53="仕入先", C53="仕入先&amp;取引先"), SUMPRODUCT(--(LEFT(C$4:C53, 3)="仕入先")), ""))</f>
        <v/>
      </c>
      <c r="C53" s="10"/>
      <c r="D53" s="10"/>
      <c r="E53" s="10"/>
      <c r="F53" s="120"/>
      <c r="G53" s="11"/>
      <c r="H53" s="10"/>
      <c r="I53" s="10"/>
      <c r="J53" s="10"/>
      <c r="K53" s="10"/>
      <c r="L53" s="10"/>
      <c r="M53" s="10"/>
      <c r="N53" s="10"/>
      <c r="O53" s="17"/>
      <c r="P53" s="10"/>
      <c r="Q53" s="15" t="s">
        <v>45</v>
      </c>
      <c r="R53" s="115">
        <f t="shared" si="0"/>
        <v>50</v>
      </c>
      <c r="S53" s="112"/>
      <c r="T53" s="112"/>
      <c r="U53" s="112"/>
      <c r="V53" s="117"/>
      <c r="W53" s="18"/>
    </row>
    <row r="54" spans="1:23" ht="13.5" customHeight="1">
      <c r="A54" s="18"/>
      <c r="B54" s="27"/>
      <c r="C54" s="27"/>
      <c r="D54" s="27"/>
      <c r="E54" s="27"/>
      <c r="F54" s="27"/>
      <c r="G54" s="27"/>
      <c r="H54" s="27"/>
      <c r="I54" s="27"/>
      <c r="J54" s="27"/>
      <c r="K54" s="27"/>
      <c r="L54" s="27"/>
      <c r="M54" s="27"/>
      <c r="N54" s="27"/>
      <c r="O54" s="27"/>
      <c r="P54" s="27"/>
      <c r="Q54" s="27"/>
      <c r="R54" s="28"/>
      <c r="S54" s="113"/>
      <c r="T54" s="113"/>
      <c r="U54" s="113"/>
      <c r="V54" s="18"/>
      <c r="W54" s="18"/>
    </row>
  </sheetData>
  <sheetProtection algorithmName="SHA-512" hashValue="UMfdS28HMFJGp31JxS84aV7Ir9yu7VhfBG+95IIolNnq3dJYvPJwMkwMGu9yiDmpa6yhHKBL1bC8ebigmLclNA==" saltValue="F+zDT/xdQ//3zrD7wxP8Qg==" spinCount="100000" sheet="1" objects="1" scenarios="1" selectLockedCells="1"/>
  <mergeCells count="5">
    <mergeCell ref="H2:M2"/>
    <mergeCell ref="N2:Q2"/>
    <mergeCell ref="R2:R3"/>
    <mergeCell ref="B2:G2"/>
    <mergeCell ref="S2:V2"/>
  </mergeCells>
  <phoneticPr fontId="1"/>
  <conditionalFormatting sqref="B4:B53">
    <cfRule type="expression" dxfId="34" priority="27">
      <formula>C4="取引先&amp;仕入先"</formula>
    </cfRule>
    <cfRule type="expression" dxfId="33" priority="28">
      <formula>C4="仕入先&amp;取引先"</formula>
    </cfRule>
    <cfRule type="expression" dxfId="32" priority="29">
      <formula>C4="取引先"</formula>
    </cfRule>
    <cfRule type="expression" dxfId="31" priority="30">
      <formula>C4="仕入先"</formula>
    </cfRule>
  </conditionalFormatting>
  <conditionalFormatting sqref="C4:C53">
    <cfRule type="expression" dxfId="30" priority="31">
      <formula>OR(C4="取引先&amp;仕入先", C4="仕入先&amp;取引先")</formula>
    </cfRule>
    <cfRule type="cellIs" dxfId="29" priority="41" operator="equal">
      <formula>"仕入先"</formula>
    </cfRule>
    <cfRule type="cellIs" dxfId="28" priority="42" operator="equal">
      <formula>"取引先"</formula>
    </cfRule>
  </conditionalFormatting>
  <conditionalFormatting sqref="D4:D53">
    <cfRule type="expression" dxfId="27" priority="12">
      <formula>COUNTIF($D:$D, D4) &gt; 1</formula>
    </cfRule>
    <cfRule type="expression" dxfId="26" priority="16">
      <formula>OR(C4="取引先", C4="取引先&amp;仕入先")</formula>
    </cfRule>
    <cfRule type="expression" dxfId="25" priority="17">
      <formula>OR(C4="仕入先", C4="仕入先&amp;取引先")</formula>
    </cfRule>
  </conditionalFormatting>
  <conditionalFormatting sqref="E4:E53">
    <cfRule type="expression" dxfId="24" priority="18">
      <formula>AND(OR(C4="取引先&amp;仕入先", C4="仕入先&amp;取引先"), E4&lt;60)</formula>
    </cfRule>
    <cfRule type="expression" dxfId="23" priority="19">
      <formula>AND(C4="仕入先", E4=45)</formula>
    </cfRule>
    <cfRule type="expression" dxfId="22" priority="20">
      <formula>AND(C4="取引先", E4&lt;60)</formula>
    </cfRule>
  </conditionalFormatting>
  <conditionalFormatting sqref="E13:E53">
    <cfRule type="expression" dxfId="21" priority="21">
      <formula>AND(OR(XEZ13="取引先&amp;仕入先", XEZ13="仕入先&amp;取引先"), E13&lt;60)</formula>
    </cfRule>
    <cfRule type="expression" dxfId="20" priority="22">
      <formula>AND(XEZ13="仕入先", E13=45)</formula>
    </cfRule>
    <cfRule type="expression" dxfId="19" priority="23">
      <formula>AND(XEZ13="取引先", E13&lt;60)</formula>
    </cfRule>
  </conditionalFormatting>
  <conditionalFormatting sqref="G4:G53">
    <cfRule type="cellIs" dxfId="18" priority="1" operator="equal">
      <formula>"未定"</formula>
    </cfRule>
  </conditionalFormatting>
  <conditionalFormatting sqref="J4:J53">
    <cfRule type="expression" dxfId="17" priority="37">
      <formula>AND(NOT(ISBLANK(D4)), ISBLANK(J4))</formula>
    </cfRule>
  </conditionalFormatting>
  <conditionalFormatting sqref="K4:K53">
    <cfRule type="expression" dxfId="16" priority="15">
      <formula>AND(NOT(ISBLANK(D4)), ISBLANK(K4))</formula>
    </cfRule>
  </conditionalFormatting>
  <conditionalFormatting sqref="L4:L6 L11 L14 L18 L21:L53">
    <cfRule type="expression" dxfId="15" priority="14">
      <formula>AND(NOT(ISBLANK(D4)), ISBLANK(L4))</formula>
    </cfRule>
  </conditionalFormatting>
  <conditionalFormatting sqref="L7:L10">
    <cfRule type="expression" dxfId="14" priority="10">
      <formula>AND(NOT(ISBLANK(F7)), ISBLANK(L7))</formula>
    </cfRule>
  </conditionalFormatting>
  <conditionalFormatting sqref="L12:L13">
    <cfRule type="expression" dxfId="13" priority="9">
      <formula>AND(NOT(ISBLANK(F12)), ISBLANK(L12))</formula>
    </cfRule>
  </conditionalFormatting>
  <conditionalFormatting sqref="L15:L17">
    <cfRule type="expression" dxfId="12" priority="8">
      <formula>AND(NOT(ISBLANK(F15)), ISBLANK(L15))</formula>
    </cfRule>
  </conditionalFormatting>
  <conditionalFormatting sqref="L19:L20">
    <cfRule type="expression" dxfId="11" priority="7">
      <formula>AND(NOT(ISBLANK(F19)), ISBLANK(L19))</formula>
    </cfRule>
  </conditionalFormatting>
  <conditionalFormatting sqref="S4:S53">
    <cfRule type="expression" dxfId="10" priority="24">
      <formula>OR(C4="仕入先", C4="仕入先&amp;取引先")</formula>
    </cfRule>
    <cfRule type="expression" dxfId="9" priority="25">
      <formula>OR(C4="取引先", C4="取引先&amp;仕入先")</formula>
    </cfRule>
  </conditionalFormatting>
  <conditionalFormatting sqref="T4:U4">
    <cfRule type="expression" dxfId="8" priority="43">
      <formula>OR(F4="仕入先", F4="仕入先&amp;取引先")</formula>
    </cfRule>
    <cfRule type="expression" dxfId="7" priority="43">
      <formula>OR(F4="取引先", F4="取引先&amp;仕入先")</formula>
    </cfRule>
  </conditionalFormatting>
  <dataValidations count="2">
    <dataValidation type="list" allowBlank="1" showInputMessage="1" showErrorMessage="1" sqref="G4:G53" xr:uid="{2B61AE18-9C43-4131-BCF6-58E6A2EE9865}">
      <formula1>"電子,原本,未定"</formula1>
    </dataValidation>
    <dataValidation type="list" allowBlank="1" showInputMessage="1" showErrorMessage="1" sqref="C4:C53" xr:uid="{73C4AAB7-E7B6-4A15-9551-40CDBEB0CE77}">
      <formula1>"取引先,仕入先,取引先&amp;仕入先,仕入先&amp;取引先,未定"</formula1>
    </dataValidation>
  </dataValidations>
  <pageMargins left="0.7" right="0.7" top="0.75" bottom="0.75" header="0.3" footer="0.3"/>
  <pageSetup paperSize="9" scale="23"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60271-1AB7-4902-9650-9563665C3F3B}">
  <sheetPr codeName="Sheet1"/>
  <dimension ref="A1:Z53"/>
  <sheetViews>
    <sheetView showZeros="0" view="pageBreakPreview" zoomScale="70" zoomScaleNormal="100" zoomScaleSheetLayoutView="70" workbookViewId="0">
      <selection activeCell="D31" sqref="D31:M36"/>
    </sheetView>
  </sheetViews>
  <sheetFormatPr defaultRowHeight="18.75"/>
  <cols>
    <col min="1" max="1" width="2.25" customWidth="1"/>
    <col min="2" max="2" width="5.375" customWidth="1"/>
    <col min="3" max="3" width="19.25" style="1" customWidth="1"/>
    <col min="14" max="14" width="2.25" customWidth="1"/>
    <col min="20" max="20" width="2.25" customWidth="1"/>
    <col min="26" max="26" width="2.25" customWidth="1"/>
  </cols>
  <sheetData>
    <row r="1" spans="1:26" ht="13.5" customHeight="1">
      <c r="A1" s="18"/>
      <c r="B1" s="178" t="s">
        <v>224</v>
      </c>
      <c r="C1" s="27"/>
      <c r="D1" s="18"/>
      <c r="E1" s="18"/>
      <c r="F1" s="18"/>
      <c r="G1" s="18"/>
      <c r="H1" s="18"/>
      <c r="I1" s="18"/>
      <c r="J1" s="18"/>
      <c r="K1" s="18"/>
      <c r="L1" s="18"/>
      <c r="M1" s="18"/>
      <c r="N1" s="18"/>
      <c r="O1" s="18"/>
      <c r="P1" s="18"/>
      <c r="Q1" s="18"/>
      <c r="R1" s="18"/>
      <c r="S1" s="18"/>
      <c r="T1" s="18"/>
      <c r="U1" s="18"/>
      <c r="V1" s="18"/>
      <c r="W1" s="18"/>
      <c r="X1" s="18"/>
      <c r="Y1" s="18"/>
      <c r="Z1" s="18"/>
    </row>
    <row r="2" spans="1:26" ht="41.25" customHeight="1">
      <c r="A2" s="18"/>
      <c r="B2" s="555" t="s">
        <v>225</v>
      </c>
      <c r="C2" s="555"/>
      <c r="D2" s="555"/>
      <c r="E2" s="555"/>
      <c r="F2" s="555"/>
      <c r="G2" s="555"/>
      <c r="H2" s="555"/>
      <c r="I2" s="555"/>
      <c r="J2" s="555"/>
      <c r="K2" s="555"/>
      <c r="L2" s="555"/>
      <c r="M2" s="555"/>
      <c r="N2" s="18"/>
      <c r="O2" s="554" t="s">
        <v>223</v>
      </c>
      <c r="P2" s="554"/>
      <c r="Q2" s="554"/>
      <c r="R2" s="554"/>
      <c r="S2" s="554"/>
      <c r="T2" s="554"/>
      <c r="U2" s="554"/>
      <c r="V2" s="554"/>
      <c r="W2" s="554"/>
      <c r="X2" s="554"/>
      <c r="Y2" s="554"/>
      <c r="Z2" s="18"/>
    </row>
    <row r="3" spans="1:26" ht="18.75" customHeight="1">
      <c r="A3" s="18"/>
      <c r="B3" s="8" t="s">
        <v>36</v>
      </c>
      <c r="C3" s="173" t="s">
        <v>219</v>
      </c>
      <c r="D3" s="566" t="s">
        <v>38</v>
      </c>
      <c r="E3" s="566"/>
      <c r="F3" s="566"/>
      <c r="G3" s="566"/>
      <c r="H3" s="566"/>
      <c r="I3" s="566"/>
      <c r="J3" s="566"/>
      <c r="K3" s="566"/>
      <c r="L3" s="566"/>
      <c r="M3" s="566"/>
      <c r="N3" s="18"/>
      <c r="O3" s="579" t="s">
        <v>215</v>
      </c>
      <c r="P3" s="580"/>
      <c r="Q3" s="580"/>
      <c r="R3" s="580"/>
      <c r="S3" s="581"/>
      <c r="T3" s="18"/>
      <c r="U3" s="592" t="s">
        <v>222</v>
      </c>
      <c r="V3" s="593"/>
      <c r="W3" s="593"/>
      <c r="X3" s="593"/>
      <c r="Y3" s="594"/>
      <c r="Z3" s="18"/>
    </row>
    <row r="4" spans="1:26">
      <c r="A4" s="18"/>
      <c r="B4" s="8" t="s">
        <v>37</v>
      </c>
      <c r="C4" s="175" t="s">
        <v>207</v>
      </c>
      <c r="D4" s="365" t="str">
        <f>IFERROR(VLOOKUP(D7, '▶取引先&amp;仕入先'!D:L, 9, FALSE), "")</f>
        <v>dk.j@dks.co.jp</v>
      </c>
      <c r="E4" s="365"/>
      <c r="F4" s="365"/>
      <c r="G4" s="365"/>
      <c r="H4" s="365"/>
      <c r="I4" s="365"/>
      <c r="J4" s="365"/>
      <c r="K4" s="365"/>
      <c r="L4" s="365"/>
      <c r="M4" s="365"/>
      <c r="N4" s="18"/>
      <c r="O4" s="570" t="s">
        <v>409</v>
      </c>
      <c r="P4" s="571"/>
      <c r="Q4" s="571"/>
      <c r="R4" s="571"/>
      <c r="S4" s="572"/>
      <c r="T4" s="18"/>
      <c r="U4" s="583" t="s">
        <v>451</v>
      </c>
      <c r="V4" s="584"/>
      <c r="W4" s="584"/>
      <c r="X4" s="584"/>
      <c r="Y4" s="585"/>
      <c r="Z4" s="18"/>
    </row>
    <row r="5" spans="1:26">
      <c r="A5" s="18"/>
      <c r="B5" s="8" t="s">
        <v>39</v>
      </c>
      <c r="C5" s="175" t="s">
        <v>208</v>
      </c>
      <c r="D5" s="365" t="str">
        <f>IFERROR(VLOOKUP(D7, '▶取引先&amp;仕入先'!D:M, 10, FALSE), "")</f>
        <v>dk@dks.co.jp;tk@ssir.co.jp</v>
      </c>
      <c r="E5" s="365"/>
      <c r="F5" s="365"/>
      <c r="G5" s="365"/>
      <c r="H5" s="365"/>
      <c r="I5" s="365"/>
      <c r="J5" s="365"/>
      <c r="K5" s="365"/>
      <c r="L5" s="365"/>
      <c r="M5" s="365"/>
      <c r="N5" s="18"/>
      <c r="O5" s="573"/>
      <c r="P5" s="574"/>
      <c r="Q5" s="574"/>
      <c r="R5" s="574"/>
      <c r="S5" s="575"/>
      <c r="T5" s="18"/>
      <c r="U5" s="586"/>
      <c r="V5" s="587"/>
      <c r="W5" s="587"/>
      <c r="X5" s="587"/>
      <c r="Y5" s="588"/>
      <c r="Z5" s="18"/>
    </row>
    <row r="6" spans="1:26" ht="18.75" customHeight="1">
      <c r="A6" s="18"/>
      <c r="B6" s="7" t="s">
        <v>206</v>
      </c>
      <c r="C6" s="176" t="s">
        <v>213</v>
      </c>
      <c r="D6" s="365" t="str">
        <f>IFERROR(VLOOKUP(D7, '▶取引先&amp;仕入先'!D:H, 5, FALSE), "")</f>
        <v>DK</v>
      </c>
      <c r="E6" s="365"/>
      <c r="F6" s="365"/>
      <c r="G6" s="365"/>
      <c r="H6" s="365"/>
      <c r="I6" s="365"/>
      <c r="J6" s="365"/>
      <c r="K6" s="365"/>
      <c r="L6" s="365"/>
      <c r="M6" s="365"/>
      <c r="N6" s="18"/>
      <c r="O6" s="573"/>
      <c r="P6" s="574"/>
      <c r="Q6" s="574"/>
      <c r="R6" s="574"/>
      <c r="S6" s="575"/>
      <c r="T6" s="18"/>
      <c r="U6" s="586"/>
      <c r="V6" s="587"/>
      <c r="W6" s="587"/>
      <c r="X6" s="587"/>
      <c r="Y6" s="588"/>
      <c r="Z6" s="18"/>
    </row>
    <row r="7" spans="1:26">
      <c r="A7" s="18"/>
      <c r="B7" s="7" t="s">
        <v>209</v>
      </c>
      <c r="C7" s="174" t="s">
        <v>214</v>
      </c>
      <c r="D7" s="567" t="s">
        <v>461</v>
      </c>
      <c r="E7" s="567"/>
      <c r="F7" s="567"/>
      <c r="G7" s="567"/>
      <c r="H7" s="567"/>
      <c r="I7" s="567"/>
      <c r="J7" s="567"/>
      <c r="K7" s="567"/>
      <c r="L7" s="567"/>
      <c r="M7" s="567"/>
      <c r="N7" s="18"/>
      <c r="O7" s="573"/>
      <c r="P7" s="574"/>
      <c r="Q7" s="574"/>
      <c r="R7" s="574"/>
      <c r="S7" s="575"/>
      <c r="T7" s="18"/>
      <c r="U7" s="586"/>
      <c r="V7" s="587"/>
      <c r="W7" s="587"/>
      <c r="X7" s="587"/>
      <c r="Y7" s="588"/>
      <c r="Z7" s="18"/>
    </row>
    <row r="8" spans="1:26" ht="18.75" customHeight="1">
      <c r="A8" s="18"/>
      <c r="B8" s="563" t="s">
        <v>210</v>
      </c>
      <c r="C8" s="562" t="s">
        <v>220</v>
      </c>
      <c r="D8" s="369" t="s">
        <v>211</v>
      </c>
      <c r="E8" s="369"/>
      <c r="F8" s="369"/>
      <c r="G8" s="369"/>
      <c r="H8" s="369"/>
      <c r="I8" s="369"/>
      <c r="J8" s="369"/>
      <c r="K8" s="369"/>
      <c r="L8" s="369"/>
      <c r="M8" s="369"/>
      <c r="N8" s="18"/>
      <c r="O8" s="573"/>
      <c r="P8" s="574"/>
      <c r="Q8" s="574"/>
      <c r="R8" s="574"/>
      <c r="S8" s="575"/>
      <c r="T8" s="18"/>
      <c r="U8" s="586"/>
      <c r="V8" s="587"/>
      <c r="W8" s="587"/>
      <c r="X8" s="587"/>
      <c r="Y8" s="588"/>
      <c r="Z8" s="18"/>
    </row>
    <row r="9" spans="1:26">
      <c r="A9" s="18"/>
      <c r="B9" s="563"/>
      <c r="C9" s="562"/>
      <c r="D9" s="369"/>
      <c r="E9" s="369"/>
      <c r="F9" s="369"/>
      <c r="G9" s="369"/>
      <c r="H9" s="369"/>
      <c r="I9" s="369"/>
      <c r="J9" s="369"/>
      <c r="K9" s="369"/>
      <c r="L9" s="369"/>
      <c r="M9" s="369"/>
      <c r="N9" s="18"/>
      <c r="O9" s="573"/>
      <c r="P9" s="574"/>
      <c r="Q9" s="574"/>
      <c r="R9" s="574"/>
      <c r="S9" s="575"/>
      <c r="T9" s="18"/>
      <c r="U9" s="586"/>
      <c r="V9" s="587"/>
      <c r="W9" s="587"/>
      <c r="X9" s="587"/>
      <c r="Y9" s="588"/>
      <c r="Z9" s="18"/>
    </row>
    <row r="10" spans="1:26">
      <c r="A10" s="18"/>
      <c r="B10" s="563"/>
      <c r="C10" s="562"/>
      <c r="D10" s="369"/>
      <c r="E10" s="369"/>
      <c r="F10" s="369"/>
      <c r="G10" s="369"/>
      <c r="H10" s="369"/>
      <c r="I10" s="369"/>
      <c r="J10" s="369"/>
      <c r="K10" s="369"/>
      <c r="L10" s="369"/>
      <c r="M10" s="369"/>
      <c r="N10" s="18"/>
      <c r="O10" s="573"/>
      <c r="P10" s="574"/>
      <c r="Q10" s="574"/>
      <c r="R10" s="574"/>
      <c r="S10" s="575"/>
      <c r="T10" s="18"/>
      <c r="U10" s="586"/>
      <c r="V10" s="587"/>
      <c r="W10" s="587"/>
      <c r="X10" s="587"/>
      <c r="Y10" s="588"/>
      <c r="Z10" s="18"/>
    </row>
    <row r="11" spans="1:26">
      <c r="A11" s="18"/>
      <c r="B11" s="563"/>
      <c r="C11" s="562"/>
      <c r="D11" s="369"/>
      <c r="E11" s="369"/>
      <c r="F11" s="369"/>
      <c r="G11" s="369"/>
      <c r="H11" s="369"/>
      <c r="I11" s="369"/>
      <c r="J11" s="369"/>
      <c r="K11" s="369"/>
      <c r="L11" s="369"/>
      <c r="M11" s="369"/>
      <c r="N11" s="18"/>
      <c r="O11" s="573"/>
      <c r="P11" s="574"/>
      <c r="Q11" s="574"/>
      <c r="R11" s="574"/>
      <c r="S11" s="575"/>
      <c r="T11" s="18"/>
      <c r="U11" s="586"/>
      <c r="V11" s="587"/>
      <c r="W11" s="587"/>
      <c r="X11" s="587"/>
      <c r="Y11" s="588"/>
      <c r="Z11" s="18"/>
    </row>
    <row r="12" spans="1:26">
      <c r="A12" s="18"/>
      <c r="B12" s="563"/>
      <c r="C12" s="562"/>
      <c r="D12" s="369"/>
      <c r="E12" s="369"/>
      <c r="F12" s="369"/>
      <c r="G12" s="369"/>
      <c r="H12" s="369"/>
      <c r="I12" s="369"/>
      <c r="J12" s="369"/>
      <c r="K12" s="369"/>
      <c r="L12" s="369"/>
      <c r="M12" s="369"/>
      <c r="N12" s="18"/>
      <c r="O12" s="573"/>
      <c r="P12" s="574"/>
      <c r="Q12" s="574"/>
      <c r="R12" s="574"/>
      <c r="S12" s="575"/>
      <c r="T12" s="18"/>
      <c r="U12" s="586"/>
      <c r="V12" s="587"/>
      <c r="W12" s="587"/>
      <c r="X12" s="587"/>
      <c r="Y12" s="588"/>
      <c r="Z12" s="18"/>
    </row>
    <row r="13" spans="1:26">
      <c r="A13" s="18"/>
      <c r="B13" s="563"/>
      <c r="C13" s="562"/>
      <c r="D13" s="369"/>
      <c r="E13" s="369"/>
      <c r="F13" s="369"/>
      <c r="G13" s="369"/>
      <c r="H13" s="369"/>
      <c r="I13" s="369"/>
      <c r="J13" s="369"/>
      <c r="K13" s="369"/>
      <c r="L13" s="369"/>
      <c r="M13" s="369"/>
      <c r="N13" s="18"/>
      <c r="O13" s="573"/>
      <c r="P13" s="574"/>
      <c r="Q13" s="574"/>
      <c r="R13" s="574"/>
      <c r="S13" s="575"/>
      <c r="T13" s="18"/>
      <c r="U13" s="586"/>
      <c r="V13" s="587"/>
      <c r="W13" s="587"/>
      <c r="X13" s="587"/>
      <c r="Y13" s="588"/>
      <c r="Z13" s="18"/>
    </row>
    <row r="14" spans="1:26">
      <c r="A14" s="18"/>
      <c r="B14" s="563"/>
      <c r="C14" s="562"/>
      <c r="D14" s="556" t="s">
        <v>217</v>
      </c>
      <c r="E14" s="557"/>
      <c r="F14" s="557"/>
      <c r="G14" s="557"/>
      <c r="H14" s="557"/>
      <c r="I14" s="557"/>
      <c r="J14" s="557"/>
      <c r="K14" s="557"/>
      <c r="L14" s="557"/>
      <c r="M14" s="558"/>
      <c r="N14" s="18"/>
      <c r="O14" s="573"/>
      <c r="P14" s="574"/>
      <c r="Q14" s="574"/>
      <c r="R14" s="574"/>
      <c r="S14" s="575"/>
      <c r="T14" s="18"/>
      <c r="U14" s="586"/>
      <c r="V14" s="587"/>
      <c r="W14" s="587"/>
      <c r="X14" s="587"/>
      <c r="Y14" s="588"/>
      <c r="Z14" s="18"/>
    </row>
    <row r="15" spans="1:26">
      <c r="A15" s="18"/>
      <c r="B15" s="563"/>
      <c r="C15" s="562"/>
      <c r="D15" s="559"/>
      <c r="E15" s="560"/>
      <c r="F15" s="560"/>
      <c r="G15" s="560"/>
      <c r="H15" s="560"/>
      <c r="I15" s="560"/>
      <c r="J15" s="560"/>
      <c r="K15" s="560"/>
      <c r="L15" s="560"/>
      <c r="M15" s="561"/>
      <c r="N15" s="18"/>
      <c r="O15" s="573"/>
      <c r="P15" s="574"/>
      <c r="Q15" s="574"/>
      <c r="R15" s="574"/>
      <c r="S15" s="575"/>
      <c r="T15" s="18"/>
      <c r="U15" s="586"/>
      <c r="V15" s="587"/>
      <c r="W15" s="587"/>
      <c r="X15" s="587"/>
      <c r="Y15" s="588"/>
      <c r="Z15" s="18"/>
    </row>
    <row r="16" spans="1:26" ht="18" customHeight="1">
      <c r="A16" s="18"/>
      <c r="B16" s="563"/>
      <c r="C16" s="562"/>
      <c r="D16" s="564" t="s">
        <v>411</v>
      </c>
      <c r="E16" s="564"/>
      <c r="F16" s="564"/>
      <c r="G16" s="564"/>
      <c r="H16" s="564"/>
      <c r="I16" s="564"/>
      <c r="J16" s="564"/>
      <c r="K16" s="564"/>
      <c r="L16" s="564"/>
      <c r="M16" s="564"/>
      <c r="N16" s="18"/>
      <c r="O16" s="573"/>
      <c r="P16" s="574"/>
      <c r="Q16" s="574"/>
      <c r="R16" s="574"/>
      <c r="S16" s="575"/>
      <c r="T16" s="18"/>
      <c r="U16" s="586"/>
      <c r="V16" s="587"/>
      <c r="W16" s="587"/>
      <c r="X16" s="587"/>
      <c r="Y16" s="588"/>
      <c r="Z16" s="18"/>
    </row>
    <row r="17" spans="1:26">
      <c r="A17" s="18"/>
      <c r="B17" s="563"/>
      <c r="C17" s="562"/>
      <c r="D17" s="564"/>
      <c r="E17" s="564"/>
      <c r="F17" s="564"/>
      <c r="G17" s="564"/>
      <c r="H17" s="564"/>
      <c r="I17" s="564"/>
      <c r="J17" s="564"/>
      <c r="K17" s="564"/>
      <c r="L17" s="564"/>
      <c r="M17" s="564"/>
      <c r="N17" s="18"/>
      <c r="O17" s="576"/>
      <c r="P17" s="577"/>
      <c r="Q17" s="577"/>
      <c r="R17" s="577"/>
      <c r="S17" s="578"/>
      <c r="T17" s="18"/>
      <c r="U17" s="589"/>
      <c r="V17" s="590"/>
      <c r="W17" s="590"/>
      <c r="X17" s="590"/>
      <c r="Y17" s="591"/>
      <c r="Z17" s="18"/>
    </row>
    <row r="18" spans="1:26">
      <c r="A18" s="18"/>
      <c r="B18" s="563"/>
      <c r="C18" s="562"/>
      <c r="D18" s="564"/>
      <c r="E18" s="564"/>
      <c r="F18" s="564"/>
      <c r="G18" s="564"/>
      <c r="H18" s="564"/>
      <c r="I18" s="564"/>
      <c r="J18" s="564"/>
      <c r="K18" s="564"/>
      <c r="L18" s="564"/>
      <c r="M18" s="564"/>
      <c r="N18" s="177"/>
      <c r="O18" s="282"/>
      <c r="P18" s="282"/>
      <c r="Q18" s="282"/>
      <c r="R18" s="282"/>
      <c r="S18" s="282"/>
      <c r="T18" s="282"/>
      <c r="U18" s="282"/>
      <c r="V18" s="282"/>
      <c r="W18" s="282"/>
      <c r="X18" s="282"/>
      <c r="Y18" s="282"/>
      <c r="Z18" s="282"/>
    </row>
    <row r="19" spans="1:26">
      <c r="A19" s="18"/>
      <c r="B19" s="563"/>
      <c r="C19" s="562"/>
      <c r="D19" s="564"/>
      <c r="E19" s="564"/>
      <c r="F19" s="564"/>
      <c r="G19" s="564"/>
      <c r="H19" s="564"/>
      <c r="I19" s="564"/>
      <c r="J19" s="564"/>
      <c r="K19" s="564"/>
      <c r="L19" s="564"/>
      <c r="M19" s="564"/>
      <c r="N19" s="177"/>
      <c r="O19" s="582"/>
      <c r="P19" s="582"/>
      <c r="Q19" s="582"/>
      <c r="R19" s="582"/>
      <c r="S19" s="582"/>
      <c r="T19" s="582"/>
      <c r="U19" s="582"/>
      <c r="V19" s="582"/>
      <c r="W19" s="582"/>
      <c r="X19" s="582"/>
      <c r="Y19" s="582"/>
      <c r="Z19" s="582"/>
    </row>
    <row r="20" spans="1:26">
      <c r="A20" s="18"/>
      <c r="B20" s="563"/>
      <c r="C20" s="562"/>
      <c r="D20" s="564"/>
      <c r="E20" s="564"/>
      <c r="F20" s="564"/>
      <c r="G20" s="564"/>
      <c r="H20" s="564"/>
      <c r="I20" s="564"/>
      <c r="J20" s="564"/>
      <c r="K20" s="564"/>
      <c r="L20" s="564"/>
      <c r="M20" s="564"/>
      <c r="N20" s="177"/>
      <c r="O20" s="582"/>
      <c r="P20" s="582"/>
      <c r="Q20" s="582"/>
      <c r="R20" s="582"/>
      <c r="S20" s="582"/>
      <c r="T20" s="582"/>
      <c r="U20" s="582"/>
      <c r="V20" s="582"/>
      <c r="W20" s="582"/>
      <c r="X20" s="582"/>
      <c r="Y20" s="582"/>
      <c r="Z20" s="582"/>
    </row>
    <row r="21" spans="1:26">
      <c r="A21" s="18"/>
      <c r="B21" s="563"/>
      <c r="C21" s="562"/>
      <c r="D21" s="564"/>
      <c r="E21" s="564"/>
      <c r="F21" s="564"/>
      <c r="G21" s="564"/>
      <c r="H21" s="564"/>
      <c r="I21" s="564"/>
      <c r="J21" s="564"/>
      <c r="K21" s="564"/>
      <c r="L21" s="564"/>
      <c r="M21" s="564"/>
      <c r="N21" s="177"/>
      <c r="O21" s="582"/>
      <c r="P21" s="582"/>
      <c r="Q21" s="582"/>
      <c r="R21" s="582"/>
      <c r="S21" s="582"/>
      <c r="T21" s="582"/>
      <c r="U21" s="582"/>
      <c r="V21" s="582"/>
      <c r="W21" s="582"/>
      <c r="X21" s="582"/>
      <c r="Y21" s="582"/>
      <c r="Z21" s="582"/>
    </row>
    <row r="22" spans="1:26">
      <c r="A22" s="18"/>
      <c r="B22" s="563"/>
      <c r="C22" s="562"/>
      <c r="D22" s="564"/>
      <c r="E22" s="564"/>
      <c r="F22" s="564"/>
      <c r="G22" s="564"/>
      <c r="H22" s="564"/>
      <c r="I22" s="564"/>
      <c r="J22" s="564"/>
      <c r="K22" s="564"/>
      <c r="L22" s="564"/>
      <c r="M22" s="564"/>
      <c r="N22" s="18"/>
      <c r="O22" s="582"/>
      <c r="P22" s="582"/>
      <c r="Q22" s="582"/>
      <c r="R22" s="582"/>
      <c r="S22" s="582"/>
      <c r="T22" s="582"/>
      <c r="U22" s="582"/>
      <c r="V22" s="582"/>
      <c r="W22" s="582"/>
      <c r="X22" s="582"/>
      <c r="Y22" s="582"/>
      <c r="Z22" s="582"/>
    </row>
    <row r="23" spans="1:26">
      <c r="A23" s="18"/>
      <c r="B23" s="563"/>
      <c r="C23" s="562"/>
      <c r="D23" s="564"/>
      <c r="E23" s="564"/>
      <c r="F23" s="564"/>
      <c r="G23" s="564"/>
      <c r="H23" s="564"/>
      <c r="I23" s="564"/>
      <c r="J23" s="564"/>
      <c r="K23" s="564"/>
      <c r="L23" s="564"/>
      <c r="M23" s="564"/>
      <c r="N23" s="18"/>
      <c r="O23" s="582"/>
      <c r="P23" s="582"/>
      <c r="Q23" s="582"/>
      <c r="R23" s="582"/>
      <c r="S23" s="582"/>
      <c r="T23" s="582"/>
      <c r="U23" s="582"/>
      <c r="V23" s="582"/>
      <c r="W23" s="582"/>
      <c r="X23" s="582"/>
      <c r="Y23" s="582"/>
      <c r="Z23" s="582"/>
    </row>
    <row r="24" spans="1:26">
      <c r="A24" s="18"/>
      <c r="B24" s="563"/>
      <c r="C24" s="562"/>
      <c r="D24" s="564"/>
      <c r="E24" s="564"/>
      <c r="F24" s="564"/>
      <c r="G24" s="564"/>
      <c r="H24" s="564"/>
      <c r="I24" s="564"/>
      <c r="J24" s="564"/>
      <c r="K24" s="564"/>
      <c r="L24" s="564"/>
      <c r="M24" s="564"/>
      <c r="N24" s="18"/>
      <c r="O24" s="582"/>
      <c r="P24" s="582"/>
      <c r="Q24" s="582"/>
      <c r="R24" s="582"/>
      <c r="S24" s="582"/>
      <c r="T24" s="582"/>
      <c r="U24" s="582"/>
      <c r="V24" s="582"/>
      <c r="W24" s="582"/>
      <c r="X24" s="582"/>
      <c r="Y24" s="582"/>
      <c r="Z24" s="582"/>
    </row>
    <row r="25" spans="1:26">
      <c r="A25" s="18"/>
      <c r="B25" s="563"/>
      <c r="C25" s="562"/>
      <c r="D25" s="564"/>
      <c r="E25" s="564"/>
      <c r="F25" s="564"/>
      <c r="G25" s="564"/>
      <c r="H25" s="564"/>
      <c r="I25" s="564"/>
      <c r="J25" s="564"/>
      <c r="K25" s="564"/>
      <c r="L25" s="564"/>
      <c r="M25" s="564"/>
      <c r="N25" s="18"/>
      <c r="O25" s="582"/>
      <c r="P25" s="582"/>
      <c r="Q25" s="582"/>
      <c r="R25" s="582"/>
      <c r="S25" s="582"/>
      <c r="T25" s="582"/>
      <c r="U25" s="582"/>
      <c r="V25" s="582"/>
      <c r="W25" s="582"/>
      <c r="X25" s="582"/>
      <c r="Y25" s="582"/>
      <c r="Z25" s="582"/>
    </row>
    <row r="26" spans="1:26">
      <c r="A26" s="18"/>
      <c r="B26" s="563"/>
      <c r="C26" s="562"/>
      <c r="D26" s="564"/>
      <c r="E26" s="564"/>
      <c r="F26" s="564"/>
      <c r="G26" s="564"/>
      <c r="H26" s="564"/>
      <c r="I26" s="564"/>
      <c r="J26" s="564"/>
      <c r="K26" s="564"/>
      <c r="L26" s="564"/>
      <c r="M26" s="564"/>
      <c r="N26" s="18"/>
      <c r="O26" s="582"/>
      <c r="P26" s="582"/>
      <c r="Q26" s="582"/>
      <c r="R26" s="582"/>
      <c r="S26" s="582"/>
      <c r="T26" s="582"/>
      <c r="U26" s="582"/>
      <c r="V26" s="582"/>
      <c r="W26" s="582"/>
      <c r="X26" s="582"/>
      <c r="Y26" s="582"/>
      <c r="Z26" s="582"/>
    </row>
    <row r="27" spans="1:26">
      <c r="A27" s="18"/>
      <c r="B27" s="563"/>
      <c r="C27" s="562"/>
      <c r="D27" s="564"/>
      <c r="E27" s="564"/>
      <c r="F27" s="564"/>
      <c r="G27" s="564"/>
      <c r="H27" s="564"/>
      <c r="I27" s="564"/>
      <c r="J27" s="564"/>
      <c r="K27" s="564"/>
      <c r="L27" s="564"/>
      <c r="M27" s="564"/>
      <c r="N27" s="18"/>
      <c r="O27" s="582"/>
      <c r="P27" s="582"/>
      <c r="Q27" s="582"/>
      <c r="R27" s="582"/>
      <c r="S27" s="582"/>
      <c r="T27" s="582"/>
      <c r="U27" s="582"/>
      <c r="V27" s="582"/>
      <c r="W27" s="582"/>
      <c r="X27" s="582"/>
      <c r="Y27" s="582"/>
      <c r="Z27" s="582"/>
    </row>
    <row r="28" spans="1:26" ht="57" customHeight="1">
      <c r="A28" s="18"/>
      <c r="B28" s="563"/>
      <c r="C28" s="562"/>
      <c r="D28" s="565"/>
      <c r="E28" s="565"/>
      <c r="F28" s="565"/>
      <c r="G28" s="565"/>
      <c r="H28" s="565"/>
      <c r="I28" s="565"/>
      <c r="J28" s="565"/>
      <c r="K28" s="565"/>
      <c r="L28" s="565"/>
      <c r="M28" s="565"/>
      <c r="N28" s="18"/>
      <c r="O28" s="582"/>
      <c r="P28" s="582"/>
      <c r="Q28" s="582"/>
      <c r="R28" s="582"/>
      <c r="S28" s="582"/>
      <c r="T28" s="582"/>
      <c r="U28" s="582"/>
      <c r="V28" s="582"/>
      <c r="W28" s="582"/>
      <c r="X28" s="582"/>
      <c r="Y28" s="582"/>
      <c r="Z28" s="582"/>
    </row>
    <row r="29" spans="1:26" ht="18" customHeight="1">
      <c r="A29" s="18"/>
      <c r="B29" s="563"/>
      <c r="C29" s="562"/>
      <c r="D29" s="556" t="s">
        <v>218</v>
      </c>
      <c r="E29" s="557"/>
      <c r="F29" s="557"/>
      <c r="G29" s="557"/>
      <c r="H29" s="557"/>
      <c r="I29" s="557"/>
      <c r="J29" s="557"/>
      <c r="K29" s="557"/>
      <c r="L29" s="557"/>
      <c r="M29" s="558"/>
      <c r="N29" s="18"/>
      <c r="O29" s="582"/>
      <c r="P29" s="582"/>
      <c r="Q29" s="582"/>
      <c r="R29" s="582"/>
      <c r="S29" s="582"/>
      <c r="T29" s="582"/>
      <c r="U29" s="582"/>
      <c r="V29" s="582"/>
      <c r="W29" s="582"/>
      <c r="X29" s="582"/>
      <c r="Y29" s="582"/>
      <c r="Z29" s="582"/>
    </row>
    <row r="30" spans="1:26" ht="18.75" customHeight="1">
      <c r="A30" s="18"/>
      <c r="B30" s="563"/>
      <c r="C30" s="562"/>
      <c r="D30" s="559"/>
      <c r="E30" s="560"/>
      <c r="F30" s="560"/>
      <c r="G30" s="560"/>
      <c r="H30" s="560"/>
      <c r="I30" s="560"/>
      <c r="J30" s="560"/>
      <c r="K30" s="560"/>
      <c r="L30" s="560"/>
      <c r="M30" s="561"/>
      <c r="N30" s="18"/>
      <c r="O30" s="582"/>
      <c r="P30" s="582"/>
      <c r="Q30" s="582"/>
      <c r="R30" s="582"/>
      <c r="S30" s="582"/>
      <c r="T30" s="582"/>
      <c r="U30" s="582"/>
      <c r="V30" s="582"/>
      <c r="W30" s="582"/>
      <c r="X30" s="582"/>
      <c r="Y30" s="582"/>
      <c r="Z30" s="582"/>
    </row>
    <row r="31" spans="1:26" ht="18.75" customHeight="1">
      <c r="A31" s="18"/>
      <c r="B31" s="563"/>
      <c r="C31" s="562"/>
      <c r="D31" s="564" t="s">
        <v>410</v>
      </c>
      <c r="E31" s="564"/>
      <c r="F31" s="564"/>
      <c r="G31" s="564"/>
      <c r="H31" s="564"/>
      <c r="I31" s="564"/>
      <c r="J31" s="564"/>
      <c r="K31" s="564"/>
      <c r="L31" s="564"/>
      <c r="M31" s="564"/>
      <c r="N31" s="18"/>
      <c r="O31" s="582"/>
      <c r="P31" s="582"/>
      <c r="Q31" s="582"/>
      <c r="R31" s="582"/>
      <c r="S31" s="582"/>
      <c r="T31" s="582"/>
      <c r="U31" s="582"/>
      <c r="V31" s="582"/>
      <c r="W31" s="582"/>
      <c r="X31" s="582"/>
      <c r="Y31" s="582"/>
      <c r="Z31" s="582"/>
    </row>
    <row r="32" spans="1:26">
      <c r="A32" s="18"/>
      <c r="B32" s="563"/>
      <c r="C32" s="562"/>
      <c r="D32" s="564"/>
      <c r="E32" s="564"/>
      <c r="F32" s="564"/>
      <c r="G32" s="564"/>
      <c r="H32" s="564"/>
      <c r="I32" s="564"/>
      <c r="J32" s="564"/>
      <c r="K32" s="564"/>
      <c r="L32" s="564"/>
      <c r="M32" s="564"/>
      <c r="N32" s="18"/>
      <c r="O32" s="582"/>
      <c r="P32" s="582"/>
      <c r="Q32" s="582"/>
      <c r="R32" s="582"/>
      <c r="S32" s="582"/>
      <c r="T32" s="582"/>
      <c r="U32" s="582"/>
      <c r="V32" s="582"/>
      <c r="W32" s="582"/>
      <c r="X32" s="582"/>
      <c r="Y32" s="582"/>
      <c r="Z32" s="582"/>
    </row>
    <row r="33" spans="1:26">
      <c r="A33" s="18"/>
      <c r="B33" s="563"/>
      <c r="C33" s="562"/>
      <c r="D33" s="564"/>
      <c r="E33" s="564"/>
      <c r="F33" s="564"/>
      <c r="G33" s="564"/>
      <c r="H33" s="564"/>
      <c r="I33" s="564"/>
      <c r="J33" s="564"/>
      <c r="K33" s="564"/>
      <c r="L33" s="564"/>
      <c r="M33" s="564"/>
      <c r="N33" s="18"/>
      <c r="O33" s="582"/>
      <c r="P33" s="582"/>
      <c r="Q33" s="582"/>
      <c r="R33" s="582"/>
      <c r="S33" s="582"/>
      <c r="T33" s="582"/>
      <c r="U33" s="582"/>
      <c r="V33" s="582"/>
      <c r="W33" s="582"/>
      <c r="X33" s="582"/>
      <c r="Y33" s="582"/>
      <c r="Z33" s="582"/>
    </row>
    <row r="34" spans="1:26">
      <c r="A34" s="18"/>
      <c r="B34" s="563"/>
      <c r="C34" s="562"/>
      <c r="D34" s="564"/>
      <c r="E34" s="564"/>
      <c r="F34" s="564"/>
      <c r="G34" s="564"/>
      <c r="H34" s="564"/>
      <c r="I34" s="564"/>
      <c r="J34" s="564"/>
      <c r="K34" s="564"/>
      <c r="L34" s="564"/>
      <c r="M34" s="564"/>
      <c r="N34" s="18"/>
      <c r="O34" s="582"/>
      <c r="P34" s="582"/>
      <c r="Q34" s="582"/>
      <c r="R34" s="582"/>
      <c r="S34" s="582"/>
      <c r="T34" s="582"/>
      <c r="U34" s="582"/>
      <c r="V34" s="582"/>
      <c r="W34" s="582"/>
      <c r="X34" s="582"/>
      <c r="Y34" s="582"/>
      <c r="Z34" s="582"/>
    </row>
    <row r="35" spans="1:26">
      <c r="A35" s="18"/>
      <c r="B35" s="563"/>
      <c r="C35" s="562"/>
      <c r="D35" s="564"/>
      <c r="E35" s="564"/>
      <c r="F35" s="564"/>
      <c r="G35" s="564"/>
      <c r="H35" s="564"/>
      <c r="I35" s="564"/>
      <c r="J35" s="564"/>
      <c r="K35" s="564"/>
      <c r="L35" s="564"/>
      <c r="M35" s="564"/>
      <c r="N35" s="18"/>
      <c r="O35" s="582"/>
      <c r="P35" s="582"/>
      <c r="Q35" s="582"/>
      <c r="R35" s="582"/>
      <c r="S35" s="582"/>
      <c r="T35" s="582"/>
      <c r="U35" s="582"/>
      <c r="V35" s="582"/>
      <c r="W35" s="582"/>
      <c r="X35" s="582"/>
      <c r="Y35" s="582"/>
      <c r="Z35" s="582"/>
    </row>
    <row r="36" spans="1:26">
      <c r="A36" s="18"/>
      <c r="B36" s="563"/>
      <c r="C36" s="562"/>
      <c r="D36" s="564"/>
      <c r="E36" s="564"/>
      <c r="F36" s="564"/>
      <c r="G36" s="564"/>
      <c r="H36" s="564"/>
      <c r="I36" s="564"/>
      <c r="J36" s="564"/>
      <c r="K36" s="564"/>
      <c r="L36" s="564"/>
      <c r="M36" s="564"/>
      <c r="N36" s="18"/>
      <c r="O36" s="582"/>
      <c r="P36" s="582"/>
      <c r="Q36" s="582"/>
      <c r="R36" s="582"/>
      <c r="S36" s="582"/>
      <c r="T36" s="582"/>
      <c r="U36" s="582"/>
      <c r="V36" s="582"/>
      <c r="W36" s="582"/>
      <c r="X36" s="582"/>
      <c r="Y36" s="582"/>
      <c r="Z36" s="582"/>
    </row>
    <row r="37" spans="1:26" ht="18.75" customHeight="1">
      <c r="A37" s="18"/>
      <c r="B37" s="563"/>
      <c r="C37" s="562"/>
      <c r="D37" s="369" t="s">
        <v>216</v>
      </c>
      <c r="E37" s="369"/>
      <c r="F37" s="369"/>
      <c r="G37" s="369"/>
      <c r="H37" s="369"/>
      <c r="I37" s="369"/>
      <c r="J37" s="369"/>
      <c r="K37" s="369"/>
      <c r="L37" s="369"/>
      <c r="M37" s="369"/>
      <c r="N37" s="18"/>
      <c r="O37" s="582"/>
      <c r="P37" s="582"/>
      <c r="Q37" s="582"/>
      <c r="R37" s="582"/>
      <c r="S37" s="582"/>
      <c r="T37" s="582"/>
      <c r="U37" s="582"/>
      <c r="V37" s="582"/>
      <c r="W37" s="582"/>
      <c r="X37" s="582"/>
      <c r="Y37" s="582"/>
      <c r="Z37" s="582"/>
    </row>
    <row r="38" spans="1:26">
      <c r="A38" s="18"/>
      <c r="B38" s="563"/>
      <c r="C38" s="562"/>
      <c r="D38" s="369"/>
      <c r="E38" s="369"/>
      <c r="F38" s="369"/>
      <c r="G38" s="369"/>
      <c r="H38" s="369"/>
      <c r="I38" s="369"/>
      <c r="J38" s="369"/>
      <c r="K38" s="369"/>
      <c r="L38" s="369"/>
      <c r="M38" s="369"/>
      <c r="N38" s="18"/>
      <c r="O38" s="582"/>
      <c r="P38" s="582"/>
      <c r="Q38" s="582"/>
      <c r="R38" s="582"/>
      <c r="S38" s="582"/>
      <c r="T38" s="582"/>
      <c r="U38" s="582"/>
      <c r="V38" s="582"/>
      <c r="W38" s="582"/>
      <c r="X38" s="582"/>
      <c r="Y38" s="582"/>
      <c r="Z38" s="582"/>
    </row>
    <row r="39" spans="1:26">
      <c r="A39" s="18"/>
      <c r="B39" s="563"/>
      <c r="C39" s="562"/>
      <c r="D39" s="369"/>
      <c r="E39" s="369"/>
      <c r="F39" s="369"/>
      <c r="G39" s="369"/>
      <c r="H39" s="369"/>
      <c r="I39" s="369"/>
      <c r="J39" s="369"/>
      <c r="K39" s="369"/>
      <c r="L39" s="369"/>
      <c r="M39" s="369"/>
      <c r="N39" s="18"/>
      <c r="O39" s="582"/>
      <c r="P39" s="582"/>
      <c r="Q39" s="582"/>
      <c r="R39" s="582"/>
      <c r="S39" s="582"/>
      <c r="T39" s="582"/>
      <c r="U39" s="582"/>
      <c r="V39" s="582"/>
      <c r="W39" s="582"/>
      <c r="X39" s="582"/>
      <c r="Y39" s="582"/>
      <c r="Z39" s="582"/>
    </row>
    <row r="40" spans="1:26">
      <c r="A40" s="18"/>
      <c r="B40" s="563"/>
      <c r="C40" s="562"/>
      <c r="D40" s="369"/>
      <c r="E40" s="369"/>
      <c r="F40" s="369"/>
      <c r="G40" s="369"/>
      <c r="H40" s="369"/>
      <c r="I40" s="369"/>
      <c r="J40" s="369"/>
      <c r="K40" s="369"/>
      <c r="L40" s="369"/>
      <c r="M40" s="369"/>
      <c r="N40" s="18"/>
      <c r="O40" s="582"/>
      <c r="P40" s="582"/>
      <c r="Q40" s="582"/>
      <c r="R40" s="582"/>
      <c r="S40" s="582"/>
      <c r="T40" s="582"/>
      <c r="U40" s="582"/>
      <c r="V40" s="582"/>
      <c r="W40" s="582"/>
      <c r="X40" s="582"/>
      <c r="Y40" s="582"/>
      <c r="Z40" s="582"/>
    </row>
    <row r="41" spans="1:26">
      <c r="A41" s="18"/>
      <c r="B41" s="563"/>
      <c r="C41" s="562"/>
      <c r="D41" s="369"/>
      <c r="E41" s="369"/>
      <c r="F41" s="369"/>
      <c r="G41" s="369"/>
      <c r="H41" s="369"/>
      <c r="I41" s="369"/>
      <c r="J41" s="369"/>
      <c r="K41" s="369"/>
      <c r="L41" s="369"/>
      <c r="M41" s="369"/>
      <c r="N41" s="18"/>
      <c r="O41" s="582"/>
      <c r="P41" s="582"/>
      <c r="Q41" s="582"/>
      <c r="R41" s="582"/>
      <c r="S41" s="582"/>
      <c r="T41" s="582"/>
      <c r="U41" s="582"/>
      <c r="V41" s="582"/>
      <c r="W41" s="582"/>
      <c r="X41" s="582"/>
      <c r="Y41" s="582"/>
      <c r="Z41" s="582"/>
    </row>
    <row r="42" spans="1:26">
      <c r="A42" s="18"/>
      <c r="B42" s="563"/>
      <c r="C42" s="562"/>
      <c r="D42" s="369"/>
      <c r="E42" s="369"/>
      <c r="F42" s="369"/>
      <c r="G42" s="369"/>
      <c r="H42" s="369"/>
      <c r="I42" s="369"/>
      <c r="J42" s="369"/>
      <c r="K42" s="369"/>
      <c r="L42" s="369"/>
      <c r="M42" s="369"/>
      <c r="N42" s="18"/>
      <c r="O42" s="582"/>
      <c r="P42" s="582"/>
      <c r="Q42" s="582"/>
      <c r="R42" s="582"/>
      <c r="S42" s="582"/>
      <c r="T42" s="582"/>
      <c r="U42" s="582"/>
      <c r="V42" s="582"/>
      <c r="W42" s="582"/>
      <c r="X42" s="582"/>
      <c r="Y42" s="582"/>
      <c r="Z42" s="582"/>
    </row>
    <row r="43" spans="1:26">
      <c r="A43" s="18"/>
      <c r="B43" s="563"/>
      <c r="C43" s="562"/>
      <c r="D43" s="369"/>
      <c r="E43" s="369"/>
      <c r="F43" s="369"/>
      <c r="G43" s="369"/>
      <c r="H43" s="369"/>
      <c r="I43" s="369"/>
      <c r="J43" s="369"/>
      <c r="K43" s="369"/>
      <c r="L43" s="369"/>
      <c r="M43" s="369"/>
      <c r="N43" s="18"/>
      <c r="O43" s="582"/>
      <c r="P43" s="582"/>
      <c r="Q43" s="582"/>
      <c r="R43" s="582"/>
      <c r="S43" s="582"/>
      <c r="T43" s="582"/>
      <c r="U43" s="582"/>
      <c r="V43" s="582"/>
      <c r="W43" s="582"/>
      <c r="X43" s="582"/>
      <c r="Y43" s="582"/>
      <c r="Z43" s="582"/>
    </row>
    <row r="44" spans="1:26">
      <c r="A44" s="18"/>
      <c r="B44" s="563"/>
      <c r="C44" s="562"/>
      <c r="D44" s="369"/>
      <c r="E44" s="369"/>
      <c r="F44" s="369"/>
      <c r="G44" s="369"/>
      <c r="H44" s="369"/>
      <c r="I44" s="369"/>
      <c r="J44" s="369"/>
      <c r="K44" s="369"/>
      <c r="L44" s="369"/>
      <c r="M44" s="369"/>
      <c r="N44" s="18"/>
      <c r="O44" s="582"/>
      <c r="P44" s="582"/>
      <c r="Q44" s="582"/>
      <c r="R44" s="582"/>
      <c r="S44" s="582"/>
      <c r="T44" s="582"/>
      <c r="U44" s="582"/>
      <c r="V44" s="582"/>
      <c r="W44" s="582"/>
      <c r="X44" s="582"/>
      <c r="Y44" s="582"/>
      <c r="Z44" s="582"/>
    </row>
    <row r="45" spans="1:26">
      <c r="A45" s="18"/>
      <c r="B45" s="563"/>
      <c r="C45" s="562"/>
      <c r="D45" s="369"/>
      <c r="E45" s="369"/>
      <c r="F45" s="369"/>
      <c r="G45" s="369"/>
      <c r="H45" s="369"/>
      <c r="I45" s="369"/>
      <c r="J45" s="369"/>
      <c r="K45" s="369"/>
      <c r="L45" s="369"/>
      <c r="M45" s="369"/>
      <c r="N45" s="18"/>
      <c r="O45" s="582"/>
      <c r="P45" s="582"/>
      <c r="Q45" s="582"/>
      <c r="R45" s="582"/>
      <c r="S45" s="582"/>
      <c r="T45" s="582"/>
      <c r="U45" s="582"/>
      <c r="V45" s="582"/>
      <c r="W45" s="582"/>
      <c r="X45" s="582"/>
      <c r="Y45" s="582"/>
      <c r="Z45" s="582"/>
    </row>
    <row r="46" spans="1:26">
      <c r="A46" s="18"/>
      <c r="B46" s="563"/>
      <c r="C46" s="562"/>
      <c r="D46" s="369"/>
      <c r="E46" s="369"/>
      <c r="F46" s="369"/>
      <c r="G46" s="369"/>
      <c r="H46" s="369"/>
      <c r="I46" s="369"/>
      <c r="J46" s="369"/>
      <c r="K46" s="369"/>
      <c r="L46" s="369"/>
      <c r="M46" s="369"/>
      <c r="N46" s="18"/>
      <c r="O46" s="582"/>
      <c r="P46" s="582"/>
      <c r="Q46" s="582"/>
      <c r="R46" s="582"/>
      <c r="S46" s="582"/>
      <c r="T46" s="582"/>
      <c r="U46" s="582"/>
      <c r="V46" s="582"/>
      <c r="W46" s="582"/>
      <c r="X46" s="582"/>
      <c r="Y46" s="582"/>
      <c r="Z46" s="582"/>
    </row>
    <row r="47" spans="1:26">
      <c r="A47" s="18"/>
      <c r="B47" s="563"/>
      <c r="C47" s="562"/>
      <c r="D47" s="369"/>
      <c r="E47" s="369"/>
      <c r="F47" s="369"/>
      <c r="G47" s="369"/>
      <c r="H47" s="369"/>
      <c r="I47" s="369"/>
      <c r="J47" s="369"/>
      <c r="K47" s="369"/>
      <c r="L47" s="369"/>
      <c r="M47" s="369"/>
      <c r="N47" s="18"/>
      <c r="O47" s="582"/>
      <c r="P47" s="582"/>
      <c r="Q47" s="582"/>
      <c r="R47" s="582"/>
      <c r="S47" s="582"/>
      <c r="T47" s="582"/>
      <c r="U47" s="582"/>
      <c r="V47" s="582"/>
      <c r="W47" s="582"/>
      <c r="X47" s="582"/>
      <c r="Y47" s="582"/>
      <c r="Z47" s="582"/>
    </row>
    <row r="48" spans="1:26">
      <c r="A48" s="18"/>
      <c r="B48" s="563"/>
      <c r="C48" s="562"/>
      <c r="D48" s="369"/>
      <c r="E48" s="369"/>
      <c r="F48" s="369"/>
      <c r="G48" s="369"/>
      <c r="H48" s="369"/>
      <c r="I48" s="369"/>
      <c r="J48" s="369"/>
      <c r="K48" s="369"/>
      <c r="L48" s="369"/>
      <c r="M48" s="369"/>
      <c r="N48" s="18"/>
      <c r="O48" s="582"/>
      <c r="P48" s="582"/>
      <c r="Q48" s="582"/>
      <c r="R48" s="582"/>
      <c r="S48" s="582"/>
      <c r="T48" s="582"/>
      <c r="U48" s="582"/>
      <c r="V48" s="582"/>
      <c r="W48" s="582"/>
      <c r="X48" s="582"/>
      <c r="Y48" s="582"/>
      <c r="Z48" s="582"/>
    </row>
    <row r="49" spans="1:26">
      <c r="A49" s="18"/>
      <c r="B49" s="563"/>
      <c r="C49" s="562"/>
      <c r="D49" s="369"/>
      <c r="E49" s="369"/>
      <c r="F49" s="369"/>
      <c r="G49" s="369"/>
      <c r="H49" s="369"/>
      <c r="I49" s="369"/>
      <c r="J49" s="369"/>
      <c r="K49" s="369"/>
      <c r="L49" s="369"/>
      <c r="M49" s="369"/>
      <c r="N49" s="18"/>
      <c r="O49" s="582"/>
      <c r="P49" s="582"/>
      <c r="Q49" s="582"/>
      <c r="R49" s="582"/>
      <c r="S49" s="582"/>
      <c r="T49" s="582"/>
      <c r="U49" s="582"/>
      <c r="V49" s="582"/>
      <c r="W49" s="582"/>
      <c r="X49" s="582"/>
      <c r="Y49" s="582"/>
      <c r="Z49" s="582"/>
    </row>
    <row r="50" spans="1:26">
      <c r="A50" s="18"/>
      <c r="B50" s="563"/>
      <c r="C50" s="562"/>
      <c r="D50" s="369"/>
      <c r="E50" s="369"/>
      <c r="F50" s="369"/>
      <c r="G50" s="369"/>
      <c r="H50" s="369"/>
      <c r="I50" s="369"/>
      <c r="J50" s="369"/>
      <c r="K50" s="369"/>
      <c r="L50" s="369"/>
      <c r="M50" s="369"/>
      <c r="N50" s="18"/>
      <c r="O50" s="582"/>
      <c r="P50" s="582"/>
      <c r="Q50" s="582"/>
      <c r="R50" s="582"/>
      <c r="S50" s="582"/>
      <c r="T50" s="582"/>
      <c r="U50" s="582"/>
      <c r="V50" s="582"/>
      <c r="W50" s="582"/>
      <c r="X50" s="582"/>
      <c r="Y50" s="582"/>
      <c r="Z50" s="582"/>
    </row>
    <row r="51" spans="1:26" ht="46.5" customHeight="1">
      <c r="A51" s="18"/>
      <c r="B51" s="568" t="s">
        <v>212</v>
      </c>
      <c r="C51" s="568" t="s">
        <v>221</v>
      </c>
      <c r="D51" s="569" t="s">
        <v>462</v>
      </c>
      <c r="E51" s="566"/>
      <c r="F51" s="566"/>
      <c r="G51" s="566"/>
      <c r="H51" s="566"/>
      <c r="I51" s="566"/>
      <c r="J51" s="566"/>
      <c r="K51" s="566"/>
      <c r="L51" s="566"/>
      <c r="M51" s="566"/>
      <c r="N51" s="18"/>
      <c r="O51" s="582"/>
      <c r="P51" s="582"/>
      <c r="Q51" s="582"/>
      <c r="R51" s="582"/>
      <c r="S51" s="582"/>
      <c r="T51" s="582"/>
      <c r="U51" s="582"/>
      <c r="V51" s="582"/>
      <c r="W51" s="582"/>
      <c r="X51" s="582"/>
      <c r="Y51" s="582"/>
      <c r="Z51" s="582"/>
    </row>
    <row r="52" spans="1:26" ht="118.5" customHeight="1">
      <c r="A52" s="18"/>
      <c r="B52" s="568"/>
      <c r="C52" s="568"/>
      <c r="D52" s="566"/>
      <c r="E52" s="566"/>
      <c r="F52" s="566"/>
      <c r="G52" s="566"/>
      <c r="H52" s="566"/>
      <c r="I52" s="566"/>
      <c r="J52" s="566"/>
      <c r="K52" s="566"/>
      <c r="L52" s="566"/>
      <c r="M52" s="566"/>
      <c r="N52" s="18"/>
      <c r="O52" s="582"/>
      <c r="P52" s="582"/>
      <c r="Q52" s="582"/>
      <c r="R52" s="582"/>
      <c r="S52" s="582"/>
      <c r="T52" s="582"/>
      <c r="U52" s="582"/>
      <c r="V52" s="582"/>
      <c r="W52" s="582"/>
      <c r="X52" s="582"/>
      <c r="Y52" s="582"/>
      <c r="Z52" s="582"/>
    </row>
    <row r="53" spans="1:26" ht="13.5" customHeight="1">
      <c r="A53" s="18"/>
      <c r="B53" s="18"/>
      <c r="C53" s="27"/>
      <c r="D53" s="18"/>
      <c r="E53" s="18"/>
      <c r="F53" s="18"/>
      <c r="G53" s="18"/>
      <c r="H53" s="18"/>
      <c r="I53" s="18"/>
      <c r="J53" s="18"/>
      <c r="K53" s="18"/>
      <c r="L53" s="18"/>
      <c r="M53" s="18"/>
      <c r="N53" s="18"/>
      <c r="O53" s="582"/>
      <c r="P53" s="582"/>
      <c r="Q53" s="582"/>
      <c r="R53" s="582"/>
      <c r="S53" s="582"/>
      <c r="T53" s="582"/>
      <c r="U53" s="582"/>
      <c r="V53" s="582"/>
      <c r="W53" s="582"/>
      <c r="X53" s="582"/>
      <c r="Y53" s="582"/>
      <c r="Z53" s="582"/>
    </row>
  </sheetData>
  <sheetProtection algorithmName="SHA-512" hashValue="ZTvrbKn/I/3ttvHcN4jQLelxsbbeRqkti1/gFQmAfVM39o6BXis07OwPsEJ4+ai6B44Xfz3+B3H7QBMkdvtGIA==" saltValue="6nvo0aOR/hZVsbFkfBfywQ==" spinCount="100000" sheet="1" objects="1" scenarios="1" selectLockedCells="1"/>
  <mergeCells count="23">
    <mergeCell ref="C51:C52"/>
    <mergeCell ref="B51:B52"/>
    <mergeCell ref="D51:M52"/>
    <mergeCell ref="O4:S17"/>
    <mergeCell ref="O3:S3"/>
    <mergeCell ref="D29:M30"/>
    <mergeCell ref="O19:Z53"/>
    <mergeCell ref="U4:Y17"/>
    <mergeCell ref="U3:Y3"/>
    <mergeCell ref="O2:Y2"/>
    <mergeCell ref="B2:M2"/>
    <mergeCell ref="D14:M15"/>
    <mergeCell ref="C8:C50"/>
    <mergeCell ref="B8:B50"/>
    <mergeCell ref="D8:M13"/>
    <mergeCell ref="D16:M28"/>
    <mergeCell ref="D31:M36"/>
    <mergeCell ref="D37:M50"/>
    <mergeCell ref="D4:M4"/>
    <mergeCell ref="D3:M3"/>
    <mergeCell ref="D5:M5"/>
    <mergeCell ref="D6:M6"/>
    <mergeCell ref="D7:M7"/>
  </mergeCells>
  <phoneticPr fontId="1"/>
  <pageMargins left="0.7" right="0.7" top="0.75" bottom="0.75" header="0.3" footer="0.3"/>
  <pageSetup paperSize="9" scale="37"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xr:uid="{135725DA-C15A-48DF-8FFE-977E457B5B81}">
          <x14:formula1>
            <xm:f>'▶取引先&amp;仕入先'!$D$4:$D$53</xm:f>
          </x14:formula1>
          <xm:sqref>D7:M7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3BAD-40F5-47B4-9DFD-7C4FC1951310}">
  <sheetPr codeName="Sheet6"/>
  <dimension ref="A1:AI118"/>
  <sheetViews>
    <sheetView showGridLines="0" view="pageBreakPreview" zoomScale="55" zoomScaleNormal="85" zoomScaleSheetLayoutView="55" workbookViewId="0">
      <selection activeCell="K12" sqref="K12"/>
    </sheetView>
  </sheetViews>
  <sheetFormatPr defaultRowHeight="18.75"/>
  <cols>
    <col min="1" max="1" width="2.25" customWidth="1"/>
    <col min="2" max="2" width="4.875" customWidth="1"/>
    <col min="3" max="3" width="24.625" customWidth="1"/>
    <col min="4" max="4" width="13.875" customWidth="1"/>
    <col min="5" max="5" width="13.375" customWidth="1"/>
    <col min="6" max="6" width="13.875" customWidth="1"/>
    <col min="7" max="16" width="16.5" customWidth="1"/>
    <col min="17" max="17" width="20.375" customWidth="1"/>
    <col min="18" max="18" width="18.625" customWidth="1"/>
    <col min="19" max="19" width="2.25" customWidth="1"/>
    <col min="20" max="20" width="4.875" customWidth="1"/>
    <col min="21" max="21" width="5.125" customWidth="1"/>
    <col min="22" max="22" width="12.625" customWidth="1"/>
    <col min="23" max="23" width="16.25" customWidth="1"/>
    <col min="24" max="24" width="12.5" customWidth="1"/>
    <col min="25" max="25" width="6.625" bestFit="1" customWidth="1"/>
    <col min="27" max="27" width="2.75" customWidth="1"/>
    <col min="28" max="29" width="5" customWidth="1"/>
    <col min="30" max="30" width="12.625" customWidth="1"/>
    <col min="31" max="31" width="16.25" customWidth="1"/>
    <col min="32" max="32" width="12.625" customWidth="1"/>
    <col min="33" max="33" width="6.625" bestFit="1" customWidth="1"/>
    <col min="35" max="35" width="2.25" customWidth="1"/>
  </cols>
  <sheetData>
    <row r="1" spans="1:35" ht="12.75" customHeight="1" thickBo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row>
    <row r="2" spans="1:35" ht="42.75" thickBot="1">
      <c r="A2" s="18"/>
      <c r="B2" s="602" t="s">
        <v>95</v>
      </c>
      <c r="C2" s="603"/>
      <c r="D2" s="603"/>
      <c r="E2" s="603"/>
      <c r="F2" s="603"/>
      <c r="G2" s="603"/>
      <c r="H2" s="603"/>
      <c r="I2" s="603"/>
      <c r="J2" s="603"/>
      <c r="K2" s="603"/>
      <c r="L2" s="603"/>
      <c r="M2" s="603"/>
      <c r="N2" s="603"/>
      <c r="O2" s="603"/>
      <c r="P2" s="603"/>
      <c r="Q2" s="235" t="s">
        <v>65</v>
      </c>
      <c r="R2" s="254" t="s">
        <v>420</v>
      </c>
      <c r="S2" s="231"/>
      <c r="T2" s="595" t="s">
        <v>112</v>
      </c>
      <c r="U2" s="596"/>
      <c r="V2" s="596"/>
      <c r="W2" s="596"/>
      <c r="X2" s="596"/>
      <c r="Y2" s="596"/>
      <c r="Z2" s="596"/>
      <c r="AA2" s="596"/>
      <c r="AB2" s="596"/>
      <c r="AC2" s="596"/>
      <c r="AD2" s="596"/>
      <c r="AE2" s="596"/>
      <c r="AF2" s="596"/>
      <c r="AG2" s="596"/>
      <c r="AH2" s="597"/>
      <c r="AI2" s="230"/>
    </row>
    <row r="3" spans="1:35" ht="27" customHeight="1">
      <c r="A3" s="18"/>
      <c r="B3" s="604" t="s">
        <v>96</v>
      </c>
      <c r="C3" s="605"/>
      <c r="D3" s="606" t="s">
        <v>66</v>
      </c>
      <c r="E3" s="608" t="s">
        <v>67</v>
      </c>
      <c r="F3" s="608" t="s">
        <v>68</v>
      </c>
      <c r="G3" s="608" t="s">
        <v>69</v>
      </c>
      <c r="H3" s="608" t="s">
        <v>70</v>
      </c>
      <c r="I3" s="608" t="s">
        <v>71</v>
      </c>
      <c r="J3" s="608" t="s">
        <v>72</v>
      </c>
      <c r="K3" s="608" t="s">
        <v>73</v>
      </c>
      <c r="L3" s="608" t="s">
        <v>74</v>
      </c>
      <c r="M3" s="608" t="s">
        <v>75</v>
      </c>
      <c r="N3" s="608" t="s">
        <v>76</v>
      </c>
      <c r="O3" s="608" t="s">
        <v>77</v>
      </c>
      <c r="P3" s="39" t="s">
        <v>78</v>
      </c>
      <c r="Q3" s="628" t="s">
        <v>79</v>
      </c>
      <c r="R3" s="630" t="s">
        <v>80</v>
      </c>
      <c r="S3" s="232"/>
      <c r="T3" s="598" t="s">
        <v>115</v>
      </c>
      <c r="U3" s="600" t="s">
        <v>116</v>
      </c>
      <c r="V3" s="612" t="s">
        <v>21</v>
      </c>
      <c r="W3" s="612" t="s">
        <v>14</v>
      </c>
      <c r="X3" s="612" t="s">
        <v>111</v>
      </c>
      <c r="Y3" s="600" t="s">
        <v>119</v>
      </c>
      <c r="Z3" s="612" t="s">
        <v>113</v>
      </c>
      <c r="AA3" s="613" t="s">
        <v>114</v>
      </c>
      <c r="AB3" s="600" t="s">
        <v>115</v>
      </c>
      <c r="AC3" s="600" t="s">
        <v>116</v>
      </c>
      <c r="AD3" s="612" t="s">
        <v>21</v>
      </c>
      <c r="AE3" s="612" t="s">
        <v>14</v>
      </c>
      <c r="AF3" s="612" t="s">
        <v>111</v>
      </c>
      <c r="AG3" s="600" t="s">
        <v>119</v>
      </c>
      <c r="AH3" s="632" t="s">
        <v>113</v>
      </c>
      <c r="AI3" s="18"/>
    </row>
    <row r="4" spans="1:35" ht="27.75" customHeight="1" thickBot="1">
      <c r="A4" s="18"/>
      <c r="B4" s="610" t="s">
        <v>81</v>
      </c>
      <c r="C4" s="611"/>
      <c r="D4" s="607"/>
      <c r="E4" s="609"/>
      <c r="F4" s="609"/>
      <c r="G4" s="609"/>
      <c r="H4" s="609"/>
      <c r="I4" s="609"/>
      <c r="J4" s="609"/>
      <c r="K4" s="609"/>
      <c r="L4" s="609"/>
      <c r="M4" s="609"/>
      <c r="N4" s="609"/>
      <c r="O4" s="609"/>
      <c r="P4" s="40" t="s">
        <v>82</v>
      </c>
      <c r="Q4" s="629"/>
      <c r="R4" s="631"/>
      <c r="S4" s="232"/>
      <c r="T4" s="599"/>
      <c r="U4" s="601"/>
      <c r="V4" s="601"/>
      <c r="W4" s="601"/>
      <c r="X4" s="601"/>
      <c r="Y4" s="601"/>
      <c r="Z4" s="601"/>
      <c r="AA4" s="614"/>
      <c r="AB4" s="601"/>
      <c r="AC4" s="601"/>
      <c r="AD4" s="601"/>
      <c r="AE4" s="601"/>
      <c r="AF4" s="601"/>
      <c r="AG4" s="601"/>
      <c r="AH4" s="633"/>
      <c r="AI4" s="18"/>
    </row>
    <row r="5" spans="1:35" ht="30.75" thickBot="1">
      <c r="A5" s="18"/>
      <c r="B5" s="89">
        <f>ROW()-4</f>
        <v>1</v>
      </c>
      <c r="C5" s="90" t="s">
        <v>83</v>
      </c>
      <c r="D5" s="96"/>
      <c r="E5" s="97"/>
      <c r="F5" s="98"/>
      <c r="G5" s="41">
        <v>5</v>
      </c>
      <c r="H5" s="42">
        <v>8</v>
      </c>
      <c r="I5" s="41">
        <v>12</v>
      </c>
      <c r="J5" s="42">
        <v>15</v>
      </c>
      <c r="K5" s="41"/>
      <c r="L5" s="42"/>
      <c r="M5" s="41"/>
      <c r="N5" s="42"/>
      <c r="O5" s="43"/>
      <c r="P5" s="44">
        <f t="shared" ref="P5:P13" si="0">SUM(D5:O5)</f>
        <v>40</v>
      </c>
      <c r="Q5" s="45"/>
      <c r="R5" s="46"/>
      <c r="S5" s="233"/>
      <c r="T5" s="129">
        <v>1</v>
      </c>
      <c r="U5" s="130">
        <v>5</v>
      </c>
      <c r="V5" s="32" t="s">
        <v>393</v>
      </c>
      <c r="W5" s="2" t="s">
        <v>400</v>
      </c>
      <c r="X5" s="134">
        <v>45444</v>
      </c>
      <c r="Y5" s="131" t="s">
        <v>46</v>
      </c>
      <c r="Z5" s="131"/>
      <c r="AA5" s="614"/>
      <c r="AB5" s="131">
        <v>19</v>
      </c>
      <c r="AC5" s="130"/>
      <c r="AD5" s="132"/>
      <c r="AE5" s="132"/>
      <c r="AF5" s="132"/>
      <c r="AG5" s="131"/>
      <c r="AH5" s="133"/>
      <c r="AI5" s="18"/>
    </row>
    <row r="6" spans="1:35" ht="30.75" thickBot="1">
      <c r="A6" s="18"/>
      <c r="B6" s="89">
        <f t="shared" ref="B6:B19" si="1">ROW()-4</f>
        <v>2</v>
      </c>
      <c r="C6" s="91" t="s">
        <v>84</v>
      </c>
      <c r="D6" s="99"/>
      <c r="E6" s="100"/>
      <c r="F6" s="101"/>
      <c r="G6" s="47">
        <v>5</v>
      </c>
      <c r="H6" s="48">
        <v>6</v>
      </c>
      <c r="I6" s="47">
        <v>7</v>
      </c>
      <c r="J6" s="48">
        <v>10</v>
      </c>
      <c r="K6" s="47"/>
      <c r="L6" s="48"/>
      <c r="M6" s="47"/>
      <c r="N6" s="48"/>
      <c r="O6" s="49"/>
      <c r="P6" s="50">
        <f>SUM(D6:O6)</f>
        <v>28</v>
      </c>
      <c r="Q6" s="51"/>
      <c r="R6" s="52"/>
      <c r="S6" s="233"/>
      <c r="T6" s="122">
        <v>2</v>
      </c>
      <c r="U6" s="255">
        <v>5</v>
      </c>
      <c r="V6" s="185" t="s">
        <v>404</v>
      </c>
      <c r="W6" s="185" t="s">
        <v>405</v>
      </c>
      <c r="X6" s="134">
        <v>45444</v>
      </c>
      <c r="Y6" s="131" t="s">
        <v>46</v>
      </c>
      <c r="Z6" s="118"/>
      <c r="AA6" s="614"/>
      <c r="AB6" s="118">
        <v>20</v>
      </c>
      <c r="AC6" s="119"/>
      <c r="AD6" s="117"/>
      <c r="AE6" s="117"/>
      <c r="AF6" s="117"/>
      <c r="AG6" s="131"/>
      <c r="AH6" s="123"/>
      <c r="AI6" s="18"/>
    </row>
    <row r="7" spans="1:35" ht="30.75" thickBot="1">
      <c r="A7" s="18"/>
      <c r="B7" s="89">
        <f t="shared" si="1"/>
        <v>3</v>
      </c>
      <c r="C7" s="91" t="s">
        <v>85</v>
      </c>
      <c r="D7" s="102"/>
      <c r="E7" s="103"/>
      <c r="F7" s="104"/>
      <c r="G7" s="53">
        <v>0</v>
      </c>
      <c r="H7" s="54">
        <v>0</v>
      </c>
      <c r="I7" s="53">
        <v>0</v>
      </c>
      <c r="J7" s="54">
        <v>1</v>
      </c>
      <c r="K7" s="53"/>
      <c r="L7" s="54"/>
      <c r="M7" s="53"/>
      <c r="N7" s="54"/>
      <c r="O7" s="55"/>
      <c r="P7" s="56">
        <f t="shared" si="0"/>
        <v>1</v>
      </c>
      <c r="Q7" s="57"/>
      <c r="R7" s="52"/>
      <c r="S7" s="233"/>
      <c r="T7" s="122">
        <v>3</v>
      </c>
      <c r="U7" s="255">
        <v>5</v>
      </c>
      <c r="V7" s="256" t="s">
        <v>402</v>
      </c>
      <c r="W7" s="2" t="s">
        <v>403</v>
      </c>
      <c r="X7" s="134">
        <v>45444</v>
      </c>
      <c r="Y7" s="131" t="s">
        <v>46</v>
      </c>
      <c r="Z7" s="118"/>
      <c r="AA7" s="614"/>
      <c r="AB7" s="118">
        <v>21</v>
      </c>
      <c r="AC7" s="119"/>
      <c r="AD7" s="117"/>
      <c r="AE7" s="117"/>
      <c r="AF7" s="117"/>
      <c r="AG7" s="131"/>
      <c r="AH7" s="123"/>
      <c r="AI7" s="18"/>
    </row>
    <row r="8" spans="1:35" ht="30.75" thickBot="1">
      <c r="A8" s="18"/>
      <c r="B8" s="89">
        <f t="shared" si="1"/>
        <v>4</v>
      </c>
      <c r="C8" s="91" t="s">
        <v>86</v>
      </c>
      <c r="D8" s="102"/>
      <c r="E8" s="103"/>
      <c r="F8" s="104"/>
      <c r="G8" s="53">
        <v>4</v>
      </c>
      <c r="H8" s="54">
        <v>3</v>
      </c>
      <c r="I8" s="53">
        <v>3</v>
      </c>
      <c r="J8" s="54">
        <v>3</v>
      </c>
      <c r="K8" s="53"/>
      <c r="L8" s="54"/>
      <c r="M8" s="53"/>
      <c r="N8" s="54"/>
      <c r="O8" s="55"/>
      <c r="P8" s="56">
        <f t="shared" si="0"/>
        <v>13</v>
      </c>
      <c r="Q8" s="57"/>
      <c r="R8" s="52"/>
      <c r="S8" s="233"/>
      <c r="T8" s="122">
        <v>4</v>
      </c>
      <c r="U8" s="119">
        <v>6</v>
      </c>
      <c r="V8" s="32" t="s">
        <v>392</v>
      </c>
      <c r="W8" s="2" t="s">
        <v>399</v>
      </c>
      <c r="X8" s="134">
        <v>45474</v>
      </c>
      <c r="Y8" s="131" t="s">
        <v>46</v>
      </c>
      <c r="Z8" s="118"/>
      <c r="AA8" s="614"/>
      <c r="AB8" s="118">
        <v>22</v>
      </c>
      <c r="AC8" s="119"/>
      <c r="AD8" s="117"/>
      <c r="AE8" s="117"/>
      <c r="AF8" s="117"/>
      <c r="AG8" s="131"/>
      <c r="AH8" s="123"/>
      <c r="AI8" s="18"/>
    </row>
    <row r="9" spans="1:35" ht="26.25" thickBot="1">
      <c r="A9" s="18"/>
      <c r="B9" s="89">
        <f t="shared" si="1"/>
        <v>5</v>
      </c>
      <c r="C9" s="91" t="s">
        <v>87</v>
      </c>
      <c r="D9" s="102"/>
      <c r="E9" s="103"/>
      <c r="F9" s="104"/>
      <c r="G9" s="53">
        <v>0</v>
      </c>
      <c r="H9" s="54">
        <v>0</v>
      </c>
      <c r="I9" s="53">
        <v>0</v>
      </c>
      <c r="J9" s="54">
        <v>0</v>
      </c>
      <c r="K9" s="53"/>
      <c r="L9" s="54"/>
      <c r="M9" s="53"/>
      <c r="N9" s="54"/>
      <c r="O9" s="55"/>
      <c r="P9" s="56">
        <f t="shared" si="0"/>
        <v>0</v>
      </c>
      <c r="Q9" s="58"/>
      <c r="R9" s="52"/>
      <c r="S9" s="233"/>
      <c r="T9" s="122">
        <v>5</v>
      </c>
      <c r="U9" s="119">
        <v>6</v>
      </c>
      <c r="V9" s="32" t="s">
        <v>414</v>
      </c>
      <c r="W9" s="2" t="s">
        <v>415</v>
      </c>
      <c r="X9" s="134">
        <v>45474</v>
      </c>
      <c r="Y9" s="131" t="s">
        <v>46</v>
      </c>
      <c r="Z9" s="118"/>
      <c r="AA9" s="614"/>
      <c r="AB9" s="118">
        <v>23</v>
      </c>
      <c r="AC9" s="119"/>
      <c r="AD9" s="117"/>
      <c r="AE9" s="117"/>
      <c r="AF9" s="117"/>
      <c r="AG9" s="131"/>
      <c r="AH9" s="123"/>
      <c r="AI9" s="18"/>
    </row>
    <row r="10" spans="1:35" ht="26.25" thickBot="1">
      <c r="A10" s="18"/>
      <c r="B10" s="89">
        <f t="shared" si="1"/>
        <v>6</v>
      </c>
      <c r="C10" s="91" t="s">
        <v>97</v>
      </c>
      <c r="D10" s="102"/>
      <c r="E10" s="103"/>
      <c r="F10" s="104"/>
      <c r="G10" s="53">
        <v>4</v>
      </c>
      <c r="H10" s="54">
        <v>3</v>
      </c>
      <c r="I10" s="53">
        <v>3</v>
      </c>
      <c r="J10" s="54">
        <v>4</v>
      </c>
      <c r="K10" s="53"/>
      <c r="L10" s="54"/>
      <c r="M10" s="53"/>
      <c r="N10" s="54"/>
      <c r="O10" s="55"/>
      <c r="P10" s="56">
        <f t="shared" si="0"/>
        <v>14</v>
      </c>
      <c r="Q10" s="58"/>
      <c r="R10" s="52"/>
      <c r="S10" s="233"/>
      <c r="T10" s="122">
        <v>6</v>
      </c>
      <c r="U10" s="119">
        <v>6</v>
      </c>
      <c r="V10" s="32" t="s">
        <v>416</v>
      </c>
      <c r="W10" s="2" t="s">
        <v>417</v>
      </c>
      <c r="X10" s="134">
        <v>45474</v>
      </c>
      <c r="Y10" s="131" t="s">
        <v>46</v>
      </c>
      <c r="Z10" s="118"/>
      <c r="AA10" s="614"/>
      <c r="AB10" s="118">
        <v>24</v>
      </c>
      <c r="AC10" s="119"/>
      <c r="AD10" s="117"/>
      <c r="AE10" s="117"/>
      <c r="AF10" s="117"/>
      <c r="AG10" s="131"/>
      <c r="AH10" s="123"/>
      <c r="AI10" s="18"/>
    </row>
    <row r="11" spans="1:35" ht="30.75" thickBot="1">
      <c r="A11" s="18"/>
      <c r="B11" s="89">
        <f t="shared" si="1"/>
        <v>7</v>
      </c>
      <c r="C11" s="91" t="s">
        <v>89</v>
      </c>
      <c r="D11" s="105"/>
      <c r="E11" s="106"/>
      <c r="F11" s="107"/>
      <c r="G11" s="59">
        <v>10</v>
      </c>
      <c r="H11" s="60">
        <v>8</v>
      </c>
      <c r="I11" s="59">
        <v>7</v>
      </c>
      <c r="J11" s="60">
        <v>12</v>
      </c>
      <c r="K11" s="59"/>
      <c r="L11" s="60"/>
      <c r="M11" s="59"/>
      <c r="N11" s="60"/>
      <c r="O11" s="61"/>
      <c r="P11" s="62">
        <f>SUM(D11:O11)</f>
        <v>37</v>
      </c>
      <c r="Q11" s="63"/>
      <c r="R11" s="52"/>
      <c r="S11" s="233"/>
      <c r="T11" s="122">
        <v>7</v>
      </c>
      <c r="U11" s="119" t="s">
        <v>170</v>
      </c>
      <c r="V11" s="32" t="s">
        <v>406</v>
      </c>
      <c r="W11" s="2" t="s">
        <v>407</v>
      </c>
      <c r="X11" s="134">
        <v>45496</v>
      </c>
      <c r="Y11" s="131" t="s">
        <v>46</v>
      </c>
      <c r="Z11" s="118"/>
      <c r="AA11" s="614"/>
      <c r="AB11" s="118">
        <v>25</v>
      </c>
      <c r="AC11" s="119"/>
      <c r="AD11" s="117"/>
      <c r="AE11" s="117"/>
      <c r="AF11" s="117"/>
      <c r="AG11" s="131"/>
      <c r="AH11" s="123"/>
      <c r="AI11" s="18"/>
    </row>
    <row r="12" spans="1:35" ht="30.75" thickBot="1">
      <c r="A12" s="18"/>
      <c r="B12" s="89">
        <f t="shared" si="1"/>
        <v>8</v>
      </c>
      <c r="C12" s="91" t="s">
        <v>88</v>
      </c>
      <c r="D12" s="102"/>
      <c r="E12" s="103"/>
      <c r="F12" s="104"/>
      <c r="G12" s="53">
        <v>0</v>
      </c>
      <c r="H12" s="54">
        <v>0</v>
      </c>
      <c r="I12" s="53">
        <v>1</v>
      </c>
      <c r="J12" s="54">
        <v>1</v>
      </c>
      <c r="K12" s="53"/>
      <c r="L12" s="54"/>
      <c r="M12" s="53"/>
      <c r="N12" s="54"/>
      <c r="O12" s="55"/>
      <c r="P12" s="56">
        <f t="shared" si="0"/>
        <v>2</v>
      </c>
      <c r="Q12" s="57"/>
      <c r="R12" s="52"/>
      <c r="S12" s="233"/>
      <c r="T12" s="122">
        <v>8</v>
      </c>
      <c r="U12" s="119" t="s">
        <v>170</v>
      </c>
      <c r="V12" s="118" t="s">
        <v>421</v>
      </c>
      <c r="W12" s="118" t="s">
        <v>424</v>
      </c>
      <c r="X12" s="134">
        <v>45505</v>
      </c>
      <c r="Y12" s="131"/>
      <c r="Z12" s="118"/>
      <c r="AA12" s="614"/>
      <c r="AB12" s="118">
        <v>26</v>
      </c>
      <c r="AC12" s="119"/>
      <c r="AD12" s="117"/>
      <c r="AE12" s="117"/>
      <c r="AF12" s="117"/>
      <c r="AG12" s="131"/>
      <c r="AH12" s="123"/>
      <c r="AI12" s="18"/>
    </row>
    <row r="13" spans="1:35" ht="30.75" thickBot="1">
      <c r="A13" s="18"/>
      <c r="B13" s="89">
        <f t="shared" si="1"/>
        <v>9</v>
      </c>
      <c r="C13" s="92" t="s">
        <v>90</v>
      </c>
      <c r="D13" s="105"/>
      <c r="E13" s="106"/>
      <c r="F13" s="107"/>
      <c r="G13" s="59">
        <v>0</v>
      </c>
      <c r="H13" s="60">
        <v>0</v>
      </c>
      <c r="I13" s="59">
        <v>4</v>
      </c>
      <c r="J13" s="60">
        <v>3</v>
      </c>
      <c r="K13" s="59"/>
      <c r="L13" s="60"/>
      <c r="M13" s="59"/>
      <c r="N13" s="60"/>
      <c r="O13" s="59"/>
      <c r="P13" s="62">
        <f t="shared" si="0"/>
        <v>7</v>
      </c>
      <c r="Q13" s="57"/>
      <c r="R13" s="52"/>
      <c r="S13" s="233"/>
      <c r="T13" s="122">
        <v>9</v>
      </c>
      <c r="U13" s="119" t="s">
        <v>170</v>
      </c>
      <c r="V13" s="118" t="s">
        <v>422</v>
      </c>
      <c r="W13" s="118" t="s">
        <v>425</v>
      </c>
      <c r="X13" s="134">
        <v>45505</v>
      </c>
      <c r="Y13" s="131"/>
      <c r="Z13" s="118"/>
      <c r="AA13" s="614"/>
      <c r="AB13" s="118">
        <v>27</v>
      </c>
      <c r="AC13" s="119"/>
      <c r="AD13" s="117"/>
      <c r="AE13" s="117"/>
      <c r="AF13" s="117"/>
      <c r="AG13" s="131"/>
      <c r="AH13" s="123"/>
      <c r="AI13" s="18"/>
    </row>
    <row r="14" spans="1:35" ht="26.25" thickBot="1">
      <c r="A14" s="18"/>
      <c r="B14" s="89">
        <f t="shared" si="1"/>
        <v>10</v>
      </c>
      <c r="C14" s="93" t="s">
        <v>91</v>
      </c>
      <c r="D14" s="108"/>
      <c r="E14" s="109"/>
      <c r="F14" s="110"/>
      <c r="G14" s="53">
        <v>0</v>
      </c>
      <c r="H14" s="54">
        <v>0</v>
      </c>
      <c r="I14" s="53">
        <v>0</v>
      </c>
      <c r="J14" s="54">
        <v>0</v>
      </c>
      <c r="K14" s="53"/>
      <c r="L14" s="54"/>
      <c r="M14" s="53"/>
      <c r="N14" s="54"/>
      <c r="O14" s="53"/>
      <c r="P14" s="95">
        <f>SUM(D14:O14)</f>
        <v>0</v>
      </c>
      <c r="Q14" s="72"/>
      <c r="R14" s="73"/>
      <c r="S14" s="233"/>
      <c r="T14" s="122">
        <v>10</v>
      </c>
      <c r="U14" s="119" t="s">
        <v>170</v>
      </c>
      <c r="V14" s="118" t="s">
        <v>423</v>
      </c>
      <c r="W14" s="118" t="s">
        <v>426</v>
      </c>
      <c r="X14" s="134">
        <v>45505</v>
      </c>
      <c r="Y14" s="131"/>
      <c r="Z14" s="118"/>
      <c r="AA14" s="614"/>
      <c r="AB14" s="118">
        <v>28</v>
      </c>
      <c r="AC14" s="119"/>
      <c r="AD14" s="117"/>
      <c r="AE14" s="117"/>
      <c r="AF14" s="117"/>
      <c r="AG14" s="131"/>
      <c r="AH14" s="123"/>
      <c r="AI14" s="18"/>
    </row>
    <row r="15" spans="1:35" ht="30.75" thickBot="1">
      <c r="A15" s="18"/>
      <c r="B15" s="89">
        <f t="shared" si="1"/>
        <v>11</v>
      </c>
      <c r="C15" s="91" t="s">
        <v>100</v>
      </c>
      <c r="D15" s="68">
        <f t="shared" ref="D15:P15" si="2">SUM(D7:D9)+D14</f>
        <v>0</v>
      </c>
      <c r="E15" s="69">
        <f t="shared" si="2"/>
        <v>0</v>
      </c>
      <c r="F15" s="68">
        <f t="shared" si="2"/>
        <v>0</v>
      </c>
      <c r="G15" s="69">
        <f t="shared" si="2"/>
        <v>4</v>
      </c>
      <c r="H15" s="68">
        <f t="shared" si="2"/>
        <v>3</v>
      </c>
      <c r="I15" s="69">
        <f t="shared" si="2"/>
        <v>3</v>
      </c>
      <c r="J15" s="68">
        <f>SUM(J7:J9)+J14</f>
        <v>4</v>
      </c>
      <c r="K15" s="69">
        <f t="shared" si="2"/>
        <v>0</v>
      </c>
      <c r="L15" s="68">
        <f t="shared" si="2"/>
        <v>0</v>
      </c>
      <c r="M15" s="69">
        <f t="shared" si="2"/>
        <v>0</v>
      </c>
      <c r="N15" s="68">
        <f t="shared" si="2"/>
        <v>0</v>
      </c>
      <c r="O15" s="69">
        <f t="shared" si="2"/>
        <v>0</v>
      </c>
      <c r="P15" s="56">
        <f t="shared" si="2"/>
        <v>14</v>
      </c>
      <c r="Q15" s="70"/>
      <c r="R15" s="52"/>
      <c r="S15" s="233"/>
      <c r="T15" s="122">
        <v>11</v>
      </c>
      <c r="U15" s="119"/>
      <c r="V15" s="118"/>
      <c r="W15" s="118"/>
      <c r="X15" s="135"/>
      <c r="Y15" s="131"/>
      <c r="Z15" s="118"/>
      <c r="AA15" s="614"/>
      <c r="AB15" s="118">
        <v>29</v>
      </c>
      <c r="AC15" s="119"/>
      <c r="AD15" s="117"/>
      <c r="AE15" s="117"/>
      <c r="AF15" s="117"/>
      <c r="AG15" s="131"/>
      <c r="AH15" s="123"/>
      <c r="AI15" s="18"/>
    </row>
    <row r="16" spans="1:35" ht="26.25" thickBot="1">
      <c r="A16" s="18"/>
      <c r="B16" s="89">
        <f t="shared" si="1"/>
        <v>12</v>
      </c>
      <c r="C16" s="91" t="s">
        <v>98</v>
      </c>
      <c r="D16" s="60">
        <f>D11-D13</f>
        <v>0</v>
      </c>
      <c r="E16" s="60">
        <f t="shared" ref="E16:O16" si="3">E11-E13</f>
        <v>0</v>
      </c>
      <c r="F16" s="60">
        <f t="shared" si="3"/>
        <v>0</v>
      </c>
      <c r="G16" s="60">
        <f t="shared" si="3"/>
        <v>10</v>
      </c>
      <c r="H16" s="60">
        <f t="shared" si="3"/>
        <v>8</v>
      </c>
      <c r="I16" s="60">
        <f t="shared" si="3"/>
        <v>3</v>
      </c>
      <c r="J16" s="60">
        <f t="shared" si="3"/>
        <v>9</v>
      </c>
      <c r="K16" s="60">
        <f t="shared" si="3"/>
        <v>0</v>
      </c>
      <c r="L16" s="60">
        <f t="shared" si="3"/>
        <v>0</v>
      </c>
      <c r="M16" s="60">
        <f t="shared" si="3"/>
        <v>0</v>
      </c>
      <c r="N16" s="60">
        <f t="shared" si="3"/>
        <v>0</v>
      </c>
      <c r="O16" s="60">
        <f t="shared" si="3"/>
        <v>0</v>
      </c>
      <c r="P16" s="62">
        <f>P11-P13</f>
        <v>30</v>
      </c>
      <c r="Q16" s="64"/>
      <c r="R16" s="52"/>
      <c r="S16" s="233"/>
      <c r="T16" s="122">
        <v>12</v>
      </c>
      <c r="U16" s="119"/>
      <c r="V16" s="118"/>
      <c r="W16" s="118"/>
      <c r="X16" s="135"/>
      <c r="Y16" s="131"/>
      <c r="Z16" s="118"/>
      <c r="AA16" s="614"/>
      <c r="AB16" s="118">
        <v>30</v>
      </c>
      <c r="AC16" s="119"/>
      <c r="AD16" s="117"/>
      <c r="AE16" s="117"/>
      <c r="AF16" s="117"/>
      <c r="AG16" s="131"/>
      <c r="AH16" s="123"/>
      <c r="AI16" s="18"/>
    </row>
    <row r="17" spans="1:35" ht="30.75" thickBot="1">
      <c r="A17" s="18"/>
      <c r="B17" s="89">
        <f t="shared" si="1"/>
        <v>13</v>
      </c>
      <c r="C17" s="92" t="s">
        <v>99</v>
      </c>
      <c r="D17" s="65">
        <f>IF(D13=0,(D11/10),IF(D11=0,(D13/-10),(D11-D13)/D13))</f>
        <v>0</v>
      </c>
      <c r="E17" s="65">
        <f t="shared" ref="E17:O17" si="4">IF(E13=0,(E11/10),IF(E11=0,(E13/-10),(E11-E13)/E13))</f>
        <v>0</v>
      </c>
      <c r="F17" s="65">
        <f t="shared" si="4"/>
        <v>0</v>
      </c>
      <c r="G17" s="65">
        <f t="shared" si="4"/>
        <v>1</v>
      </c>
      <c r="H17" s="65">
        <f t="shared" si="4"/>
        <v>0.8</v>
      </c>
      <c r="I17" s="65">
        <f t="shared" si="4"/>
        <v>0.75</v>
      </c>
      <c r="J17" s="65">
        <f t="shared" si="4"/>
        <v>3</v>
      </c>
      <c r="K17" s="65">
        <f t="shared" si="4"/>
        <v>0</v>
      </c>
      <c r="L17" s="65">
        <f t="shared" si="4"/>
        <v>0</v>
      </c>
      <c r="M17" s="65">
        <f t="shared" si="4"/>
        <v>0</v>
      </c>
      <c r="N17" s="65">
        <f t="shared" si="4"/>
        <v>0</v>
      </c>
      <c r="O17" s="65">
        <f t="shared" si="4"/>
        <v>0</v>
      </c>
      <c r="P17" s="67">
        <f>IF(P13=0,(P11/10),IF(P11=0,(P13/-10),(P11-P13)/P13))</f>
        <v>4.2857142857142856</v>
      </c>
      <c r="Q17" s="57"/>
      <c r="R17" s="52"/>
      <c r="S17" s="233"/>
      <c r="T17" s="122">
        <v>13</v>
      </c>
      <c r="U17" s="119"/>
      <c r="V17" s="118"/>
      <c r="W17" s="118"/>
      <c r="X17" s="135"/>
      <c r="Y17" s="131"/>
      <c r="Z17" s="118"/>
      <c r="AA17" s="614"/>
      <c r="AB17" s="118">
        <v>31</v>
      </c>
      <c r="AC17" s="119"/>
      <c r="AD17" s="117"/>
      <c r="AE17" s="117"/>
      <c r="AF17" s="117"/>
      <c r="AG17" s="131"/>
      <c r="AH17" s="123"/>
      <c r="AI17" s="18"/>
    </row>
    <row r="18" spans="1:35" ht="30.75" thickBot="1">
      <c r="A18" s="18"/>
      <c r="B18" s="89">
        <f t="shared" si="1"/>
        <v>14</v>
      </c>
      <c r="C18" s="91" t="s">
        <v>101</v>
      </c>
      <c r="D18" s="65">
        <f t="shared" ref="D18:O18" si="5">IFERROR(D15/D6,0)</f>
        <v>0</v>
      </c>
      <c r="E18" s="66">
        <f t="shared" si="5"/>
        <v>0</v>
      </c>
      <c r="F18" s="65">
        <f t="shared" si="5"/>
        <v>0</v>
      </c>
      <c r="G18" s="66">
        <f t="shared" si="5"/>
        <v>0.8</v>
      </c>
      <c r="H18" s="65">
        <f t="shared" si="5"/>
        <v>0.5</v>
      </c>
      <c r="I18" s="66">
        <f t="shared" si="5"/>
        <v>0.42857142857142855</v>
      </c>
      <c r="J18" s="65">
        <f t="shared" si="5"/>
        <v>0.4</v>
      </c>
      <c r="K18" s="66">
        <f t="shared" si="5"/>
        <v>0</v>
      </c>
      <c r="L18" s="65">
        <f t="shared" si="5"/>
        <v>0</v>
      </c>
      <c r="M18" s="66">
        <f t="shared" si="5"/>
        <v>0</v>
      </c>
      <c r="N18" s="65">
        <f t="shared" si="5"/>
        <v>0</v>
      </c>
      <c r="O18" s="66">
        <f t="shared" si="5"/>
        <v>0</v>
      </c>
      <c r="P18" s="67">
        <f>SUM(D18:O18)/12</f>
        <v>0.17738095238095239</v>
      </c>
      <c r="Q18" s="71"/>
      <c r="R18" s="52"/>
      <c r="S18" s="233"/>
      <c r="T18" s="122">
        <v>14</v>
      </c>
      <c r="U18" s="119"/>
      <c r="V18" s="118"/>
      <c r="W18" s="118"/>
      <c r="X18" s="135"/>
      <c r="Y18" s="131"/>
      <c r="Z18" s="118"/>
      <c r="AA18" s="614"/>
      <c r="AB18" s="118">
        <v>32</v>
      </c>
      <c r="AC18" s="119"/>
      <c r="AD18" s="117"/>
      <c r="AE18" s="117"/>
      <c r="AF18" s="117"/>
      <c r="AG18" s="131"/>
      <c r="AH18" s="123"/>
      <c r="AI18" s="18"/>
    </row>
    <row r="19" spans="1:35" ht="26.25" thickBot="1">
      <c r="A19" s="18"/>
      <c r="B19" s="89">
        <f t="shared" si="1"/>
        <v>15</v>
      </c>
      <c r="C19" s="94" t="s">
        <v>102</v>
      </c>
      <c r="D19" s="74">
        <v>0</v>
      </c>
      <c r="E19" s="74">
        <v>0</v>
      </c>
      <c r="F19" s="74">
        <v>0</v>
      </c>
      <c r="G19" s="74">
        <f t="shared" ref="G19:O19" si="6">F19-F12+F8+G7+E9</f>
        <v>0</v>
      </c>
      <c r="H19" s="74">
        <f t="shared" si="6"/>
        <v>4</v>
      </c>
      <c r="I19" s="74">
        <f t="shared" si="6"/>
        <v>7</v>
      </c>
      <c r="J19" s="74">
        <f t="shared" si="6"/>
        <v>10</v>
      </c>
      <c r="K19" s="74">
        <f t="shared" si="6"/>
        <v>12</v>
      </c>
      <c r="L19" s="74">
        <f t="shared" si="6"/>
        <v>12</v>
      </c>
      <c r="M19" s="74">
        <f t="shared" si="6"/>
        <v>12</v>
      </c>
      <c r="N19" s="74">
        <f t="shared" si="6"/>
        <v>12</v>
      </c>
      <c r="O19" s="74">
        <f t="shared" si="6"/>
        <v>12</v>
      </c>
      <c r="P19" s="75">
        <v>0</v>
      </c>
      <c r="Q19" s="76"/>
      <c r="R19" s="77"/>
      <c r="S19" s="233"/>
      <c r="T19" s="122">
        <v>15</v>
      </c>
      <c r="U19" s="119"/>
      <c r="V19" s="118"/>
      <c r="W19" s="118"/>
      <c r="X19" s="135"/>
      <c r="Y19" s="131"/>
      <c r="Z19" s="118"/>
      <c r="AA19" s="614"/>
      <c r="AB19" s="118">
        <v>33</v>
      </c>
      <c r="AC19" s="119"/>
      <c r="AD19" s="117"/>
      <c r="AE19" s="117"/>
      <c r="AF19" s="117"/>
      <c r="AG19" s="131"/>
      <c r="AH19" s="123"/>
      <c r="AI19" s="18"/>
    </row>
    <row r="20" spans="1:35" ht="24">
      <c r="A20" s="18"/>
      <c r="B20" s="616" t="s">
        <v>92</v>
      </c>
      <c r="C20" s="617"/>
      <c r="D20" s="78"/>
      <c r="E20" s="79"/>
      <c r="F20" s="79"/>
      <c r="G20" s="80"/>
      <c r="H20" s="79"/>
      <c r="I20" s="80"/>
      <c r="J20" s="80"/>
      <c r="K20" s="80"/>
      <c r="L20" s="79"/>
      <c r="M20" s="79"/>
      <c r="N20" s="79"/>
      <c r="O20" s="80"/>
      <c r="P20" s="81"/>
      <c r="Q20" s="618"/>
      <c r="R20" s="619"/>
      <c r="S20" s="234"/>
      <c r="T20" s="122">
        <v>16</v>
      </c>
      <c r="U20" s="119"/>
      <c r="V20" s="118"/>
      <c r="W20" s="118"/>
      <c r="X20" s="135"/>
      <c r="Y20" s="131"/>
      <c r="Z20" s="118"/>
      <c r="AA20" s="614"/>
      <c r="AB20" s="118">
        <v>34</v>
      </c>
      <c r="AC20" s="119"/>
      <c r="AD20" s="117"/>
      <c r="AE20" s="117"/>
      <c r="AF20" s="117"/>
      <c r="AG20" s="131"/>
      <c r="AH20" s="123"/>
      <c r="AI20" s="18"/>
    </row>
    <row r="21" spans="1:35" ht="24">
      <c r="A21" s="18"/>
      <c r="B21" s="624" t="s">
        <v>93</v>
      </c>
      <c r="C21" s="625"/>
      <c r="D21" s="82"/>
      <c r="E21" s="83"/>
      <c r="F21" s="83"/>
      <c r="G21" s="84"/>
      <c r="H21" s="83"/>
      <c r="I21" s="84"/>
      <c r="J21" s="83"/>
      <c r="K21" s="83"/>
      <c r="L21" s="83"/>
      <c r="M21" s="83"/>
      <c r="N21" s="83"/>
      <c r="O21" s="84"/>
      <c r="P21" s="85"/>
      <c r="Q21" s="620"/>
      <c r="R21" s="621"/>
      <c r="S21" s="234"/>
      <c r="T21" s="122">
        <v>17</v>
      </c>
      <c r="U21" s="119"/>
      <c r="V21" s="118"/>
      <c r="W21" s="118"/>
      <c r="X21" s="135"/>
      <c r="Y21" s="131"/>
      <c r="Z21" s="118"/>
      <c r="AA21" s="614"/>
      <c r="AB21" s="118">
        <v>35</v>
      </c>
      <c r="AC21" s="119"/>
      <c r="AD21" s="117"/>
      <c r="AE21" s="117"/>
      <c r="AF21" s="117"/>
      <c r="AG21" s="131"/>
      <c r="AH21" s="123"/>
      <c r="AI21" s="18"/>
    </row>
    <row r="22" spans="1:35" ht="24.75" thickBot="1">
      <c r="A22" s="18"/>
      <c r="B22" s="626" t="s">
        <v>94</v>
      </c>
      <c r="C22" s="627"/>
      <c r="D22" s="86"/>
      <c r="E22" s="87"/>
      <c r="F22" s="87"/>
      <c r="G22" s="87"/>
      <c r="H22" s="87"/>
      <c r="I22" s="87"/>
      <c r="J22" s="87"/>
      <c r="K22" s="87"/>
      <c r="L22" s="87"/>
      <c r="M22" s="87"/>
      <c r="N22" s="87"/>
      <c r="O22" s="87"/>
      <c r="P22" s="88"/>
      <c r="Q22" s="622"/>
      <c r="R22" s="623"/>
      <c r="S22" s="234"/>
      <c r="T22" s="124">
        <v>18</v>
      </c>
      <c r="U22" s="125"/>
      <c r="V22" s="126"/>
      <c r="W22" s="126"/>
      <c r="X22" s="136"/>
      <c r="Y22" s="126"/>
      <c r="Z22" s="126"/>
      <c r="AA22" s="615"/>
      <c r="AB22" s="126">
        <v>36</v>
      </c>
      <c r="AC22" s="125"/>
      <c r="AD22" s="127"/>
      <c r="AE22" s="127"/>
      <c r="AF22" s="127"/>
      <c r="AG22" s="126"/>
      <c r="AH22" s="128"/>
      <c r="AI22" s="18"/>
    </row>
    <row r="23" spans="1:35" ht="13.5" customHeight="1">
      <c r="A23" s="18"/>
      <c r="B23" s="18"/>
      <c r="C23" s="27"/>
      <c r="D23" s="27"/>
      <c r="E23" s="27"/>
      <c r="F23" s="27"/>
      <c r="G23" s="27"/>
      <c r="H23" s="27"/>
      <c r="I23" s="27"/>
      <c r="J23" s="27"/>
      <c r="K23" s="27"/>
      <c r="L23" s="27"/>
      <c r="M23" s="27"/>
      <c r="N23" s="27"/>
      <c r="O23" s="27"/>
      <c r="P23" s="18"/>
      <c r="Q23" s="18"/>
      <c r="R23" s="18"/>
      <c r="S23" s="18"/>
      <c r="T23" s="18"/>
      <c r="U23" s="18"/>
      <c r="V23" s="18"/>
      <c r="W23" s="18"/>
      <c r="X23" s="18"/>
      <c r="Y23" s="18"/>
      <c r="Z23" s="18"/>
      <c r="AA23" s="18"/>
      <c r="AB23" s="18"/>
      <c r="AC23" s="18"/>
      <c r="AD23" s="18"/>
      <c r="AE23" s="18"/>
      <c r="AF23" s="18"/>
      <c r="AG23" s="18"/>
      <c r="AH23" s="18"/>
      <c r="AI23" s="18"/>
    </row>
    <row r="24" spans="1:35">
      <c r="C24" s="1"/>
      <c r="D24" s="1"/>
      <c r="E24" s="1"/>
      <c r="F24" s="1"/>
      <c r="G24" s="1"/>
      <c r="H24" s="1"/>
      <c r="I24" s="1"/>
      <c r="J24" s="1"/>
      <c r="K24" s="1"/>
      <c r="L24" s="1"/>
      <c r="M24" s="1"/>
      <c r="N24" s="1"/>
      <c r="O24" s="1"/>
    </row>
    <row r="25" spans="1:35">
      <c r="C25" s="1"/>
      <c r="D25" s="1"/>
      <c r="E25" s="1"/>
      <c r="F25" s="1"/>
      <c r="G25" s="1"/>
      <c r="H25" s="1"/>
      <c r="I25" s="1"/>
      <c r="J25" s="1"/>
      <c r="K25" s="1"/>
      <c r="L25" s="1"/>
      <c r="M25" s="1"/>
      <c r="N25" s="1"/>
      <c r="O25" s="1"/>
    </row>
    <row r="118" spans="12:13">
      <c r="L118" s="236"/>
      <c r="M118" s="236"/>
    </row>
  </sheetData>
  <sheetProtection algorithmName="SHA-512" hashValue="BTZUuTu7IDcNR6d+3vilEQEtRbGoMZzgipNrlAQryS0WwzOpxrIyxp6fp8Z8+nGjpd6pOG3bCZrkrry2yMJOIw==" saltValue="a4de13XOYfdf6hNak1hUzA==" spinCount="100000" sheet="1" objects="1" scenarios="1" selectLockedCells="1"/>
  <mergeCells count="37">
    <mergeCell ref="AH3:AH4"/>
    <mergeCell ref="AB3:AB4"/>
    <mergeCell ref="AD3:AD4"/>
    <mergeCell ref="AE3:AE4"/>
    <mergeCell ref="AF3:AF4"/>
    <mergeCell ref="AG3:AG4"/>
    <mergeCell ref="U3:U4"/>
    <mergeCell ref="V3:V4"/>
    <mergeCell ref="W3:W4"/>
    <mergeCell ref="Y3:Y4"/>
    <mergeCell ref="Z3:Z4"/>
    <mergeCell ref="B20:C20"/>
    <mergeCell ref="Q20:R22"/>
    <mergeCell ref="B21:C21"/>
    <mergeCell ref="B22:C22"/>
    <mergeCell ref="L3:L4"/>
    <mergeCell ref="M3:M4"/>
    <mergeCell ref="N3:N4"/>
    <mergeCell ref="O3:O4"/>
    <mergeCell ref="Q3:Q4"/>
    <mergeCell ref="R3:R4"/>
    <mergeCell ref="T2:AH2"/>
    <mergeCell ref="T3:T4"/>
    <mergeCell ref="AC3:AC4"/>
    <mergeCell ref="B2:P2"/>
    <mergeCell ref="B3:C3"/>
    <mergeCell ref="D3:D4"/>
    <mergeCell ref="E3:E4"/>
    <mergeCell ref="F3:F4"/>
    <mergeCell ref="G3:G4"/>
    <mergeCell ref="H3:H4"/>
    <mergeCell ref="I3:I4"/>
    <mergeCell ref="J3:J4"/>
    <mergeCell ref="K3:K4"/>
    <mergeCell ref="B4:C4"/>
    <mergeCell ref="X3:X4"/>
    <mergeCell ref="AA3:AA22"/>
  </mergeCells>
  <phoneticPr fontId="1"/>
  <conditionalFormatting sqref="D15:O16">
    <cfRule type="cellIs" dxfId="6" priority="10" operator="lessThan">
      <formula>0</formula>
    </cfRule>
  </conditionalFormatting>
  <conditionalFormatting sqref="V6:V7">
    <cfRule type="expression" dxfId="5" priority="1">
      <formula>AI6="見"</formula>
    </cfRule>
    <cfRule type="expression" dxfId="4" priority="2">
      <formula>AI6="請"</formula>
    </cfRule>
    <cfRule type="expression" dxfId="3" priority="3">
      <formula>S6="発"</formula>
    </cfRule>
  </conditionalFormatting>
  <conditionalFormatting sqref="V11">
    <cfRule type="expression" dxfId="2" priority="4">
      <formula>AI11="見"</formula>
    </cfRule>
    <cfRule type="expression" dxfId="1" priority="5">
      <formula>AI11="請"</formula>
    </cfRule>
    <cfRule type="expression" dxfId="0" priority="6">
      <formula>S11="発"</formula>
    </cfRule>
  </conditionalFormatting>
  <dataValidations count="1">
    <dataValidation type="list" allowBlank="1" showInputMessage="1" showErrorMessage="1" sqref="AG5:AG22 Y5:Y21" xr:uid="{9D0EE172-136B-4D55-8E4C-E70882A4E11E}">
      <formula1>"〇,△"</formula1>
    </dataValidation>
  </dataValidations>
  <pageMargins left="0.7" right="0.7" top="0.75" bottom="0.75" header="0.3" footer="0.3"/>
  <pageSetup paperSize="9" scale="19" orientation="portrait" horizontalDpi="0" verticalDpi="0" r:id="rId1"/>
  <ignoredErrors>
    <ignoredError sqref="G15:I15"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※初期設定＆機能紹介</vt:lpstr>
      <vt:lpstr>三正総研_発注書（みずほ銀行）</vt:lpstr>
      <vt:lpstr>三正総研_請求書（みずほ銀行）</vt:lpstr>
      <vt:lpstr>三正総研_見積書（みずほ銀行）</vt:lpstr>
      <vt:lpstr>2024年07月</vt:lpstr>
      <vt:lpstr>▶取引先&amp;仕入先</vt:lpstr>
      <vt:lpstr>▶要員合格時の連絡</vt:lpstr>
      <vt:lpstr>▶営業活動報告</vt:lpstr>
      <vt:lpstr>▶営業活動報告!Print_Area</vt:lpstr>
      <vt:lpstr>▶要員合格時の連絡!Print_Area</vt:lpstr>
      <vt:lpstr>'※初期設定＆機能紹介'!Print_Area</vt:lpstr>
      <vt:lpstr>'三正総研_見積書（みずほ銀行）'!Print_Area</vt:lpstr>
      <vt:lpstr>'三正総研_請求書（みずほ銀行）'!Print_Area</vt:lpstr>
      <vt:lpstr>'三正総研_発注書（みずほ銀行）'!Print_Area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MASANORI TAKAI</dc:creator>
  <cp:lastModifiedBy>MASANORI TAKAI</cp:lastModifiedBy>
  <cp:lastPrinted>2024-07-26T11:04:31Z</cp:lastPrinted>
  <dcterms:created xsi:type="dcterms:W3CDTF">2015-06-05T18:19:34Z</dcterms:created>
  <dcterms:modified xsi:type="dcterms:W3CDTF">2024-09-07T07:59:19Z</dcterms:modified>
</cp:coreProperties>
</file>